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EE3AEA64-E9E2-4C0A-A9F2-ABF3DB5B869D}" xr6:coauthVersionLast="47" xr6:coauthVersionMax="47" xr10:uidLastSave="{00000000-0000-0000-0000-000000000000}"/>
  <bookViews>
    <workbookView xWindow="-120" yWindow="-120" windowWidth="29040" windowHeight="15840" tabRatio="875" activeTab="6" xr2:uid="{00000000-000D-0000-FFFF-FFFF00000000}"/>
  </bookViews>
  <sheets>
    <sheet name="Instrukcije" sheetId="66" r:id="rId1"/>
    <sheet name="Input" sheetId="63" r:id="rId2"/>
    <sheet name="SCENARIO" sheetId="68" r:id="rId3"/>
    <sheet name="CR_REF" sheetId="71" r:id="rId4"/>
    <sheet name="IR_REF" sheetId="72" r:id="rId5"/>
    <sheet name="CSV_CR_SUM" sheetId="46" r:id="rId6"/>
    <sheet name="CSV_CR_SCEN" sheetId="45" r:id="rId7"/>
    <sheet name="CSV_CR_REA" sheetId="38" r:id="rId8"/>
    <sheet name="CSV_MR_SUM" sheetId="8" r:id="rId9"/>
    <sheet name="CSV_MR_FULL_REVAL" sheetId="64" r:id="rId10"/>
    <sheet name="CSV_MR_RESERVE" sheetId="15" r:id="rId11"/>
    <sheet name="CSV_NII_SUM" sheetId="29" r:id="rId12"/>
    <sheet name="CSV_NII_CALC" sheetId="70" r:id="rId13"/>
    <sheet name="CSV_OR_GEN" sheetId="16" r:id="rId14"/>
    <sheet name="CSV_REA_SUM" sheetId="36" r:id="rId15"/>
    <sheet name="CSV_NFCI_DIV" sheetId="44" r:id="rId16"/>
    <sheet name="CSV_P&amp;L" sheetId="76" r:id="rId17"/>
    <sheet name="CSV_CAP" sheetId="35" r:id="rId18"/>
    <sheet name="CSV_CAPMEAS" sheetId="31" r:id="rId19"/>
    <sheet name="TRA_SUM" sheetId="40" r:id="rId20"/>
    <sheet name="TRA_CR_STA" sheetId="54" r:id="rId21"/>
    <sheet name="TRA_CR_PAR" sheetId="7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FiltarBaze" localSheetId="6" hidden="1">CSV_CR_SCEN!$A$6:$CF$248</definedName>
    <definedName name="_xlnm._FilterDatabase" localSheetId="6" hidden="1">CSV_CR_SCEN!$A$6:$CF$248</definedName>
    <definedName name="_xlnm._FilterDatabase" localSheetId="9" hidden="1">CSV_MR_FULL_REVAL!$B$13:$W$21</definedName>
    <definedName name="_xlnm._FilterDatabase" localSheetId="12" hidden="1">CSV_NII_CALC!$A$7:$BQ$81</definedName>
    <definedName name="_xlnm._FilterDatabase" localSheetId="11" hidden="1">CSV_NII_SUM!#REF!</definedName>
    <definedName name="_ftn1" localSheetId="1">Input!#REF!</definedName>
    <definedName name="_ftnref1_50" localSheetId="7">'[1]Table 39_'!#REF!</definedName>
    <definedName name="_ftnref1_50" localSheetId="6">'[2]Table 39_'!#REF!</definedName>
    <definedName name="_ftnref1_50" localSheetId="5">'[2]Table 39_'!#REF!</definedName>
    <definedName name="_ftnref1_50" localSheetId="9">'[2]Table 39_'!#REF!</definedName>
    <definedName name="_ftnref1_50" localSheetId="12">'[2]Table 39_'!#REF!</definedName>
    <definedName name="_ftnref1_50" localSheetId="11">'[2]Table 39_'!#REF!</definedName>
    <definedName name="_ftnref1_50" localSheetId="14">'[1]Table 39_'!#REF!</definedName>
    <definedName name="_ftnref1_50" localSheetId="1">'[3]Table 39_'!#REF!</definedName>
    <definedName name="_ftnref1_50" localSheetId="4">'[2]Table 39_'!#REF!</definedName>
    <definedName name="_ftnref1_50" localSheetId="2">'[2]Table 39_'!#REF!</definedName>
    <definedName name="_ftnref1_50" localSheetId="21">'[2]Table 39_'!#REF!</definedName>
    <definedName name="_ftnref1_50" localSheetId="20">'[2]Table 39_'!#REF!</definedName>
    <definedName name="_ftnref1_50">'[2]Table 39_'!#REF!</definedName>
    <definedName name="_ftnref1_50_10" localSheetId="7">'[4]Table 39_'!#REF!</definedName>
    <definedName name="_ftnref1_50_10" localSheetId="6">'[5]Table 39_'!#REF!</definedName>
    <definedName name="_ftnref1_50_10" localSheetId="5">'[5]Table 39_'!#REF!</definedName>
    <definedName name="_ftnref1_50_10" localSheetId="9">'[5]Table 39_'!#REF!</definedName>
    <definedName name="_ftnref1_50_10" localSheetId="12">'[5]Table 39_'!#REF!</definedName>
    <definedName name="_ftnref1_50_10" localSheetId="11">'[5]Table 39_'!#REF!</definedName>
    <definedName name="_ftnref1_50_10" localSheetId="14">'[4]Table 39_'!#REF!</definedName>
    <definedName name="_ftnref1_50_10" localSheetId="1">'[6]Table 39_'!#REF!</definedName>
    <definedName name="_ftnref1_50_10" localSheetId="4">'[5]Table 39_'!#REF!</definedName>
    <definedName name="_ftnref1_50_10" localSheetId="2">'[5]Table 39_'!#REF!</definedName>
    <definedName name="_ftnref1_50_10" localSheetId="21">'[5]Table 39_'!#REF!</definedName>
    <definedName name="_ftnref1_50_10" localSheetId="20">'[5]Table 39_'!#REF!</definedName>
    <definedName name="_ftnref1_50_10">'[5]Table 39_'!#REF!</definedName>
    <definedName name="_ftnref1_50_15" localSheetId="7">'[4]Table 39_'!#REF!</definedName>
    <definedName name="_ftnref1_50_15" localSheetId="6">'[5]Table 39_'!#REF!</definedName>
    <definedName name="_ftnref1_50_15" localSheetId="5">'[5]Table 39_'!#REF!</definedName>
    <definedName name="_ftnref1_50_15" localSheetId="9">'[5]Table 39_'!#REF!</definedName>
    <definedName name="_ftnref1_50_15" localSheetId="12">'[5]Table 39_'!#REF!</definedName>
    <definedName name="_ftnref1_50_15" localSheetId="11">'[5]Table 39_'!#REF!</definedName>
    <definedName name="_ftnref1_50_15" localSheetId="14">'[4]Table 39_'!#REF!</definedName>
    <definedName name="_ftnref1_50_15" localSheetId="1">'[6]Table 39_'!#REF!</definedName>
    <definedName name="_ftnref1_50_15" localSheetId="4">'[5]Table 39_'!#REF!</definedName>
    <definedName name="_ftnref1_50_15" localSheetId="2">'[5]Table 39_'!#REF!</definedName>
    <definedName name="_ftnref1_50_15" localSheetId="21">'[5]Table 39_'!#REF!</definedName>
    <definedName name="_ftnref1_50_15" localSheetId="20">'[5]Table 39_'!#REF!</definedName>
    <definedName name="_ftnref1_50_15">'[5]Table 39_'!#REF!</definedName>
    <definedName name="_ftnref1_50_18" localSheetId="7">'[4]Table 39_'!#REF!</definedName>
    <definedName name="_ftnref1_50_18" localSheetId="6">'[5]Table 39_'!#REF!</definedName>
    <definedName name="_ftnref1_50_18" localSheetId="5">'[5]Table 39_'!#REF!</definedName>
    <definedName name="_ftnref1_50_18" localSheetId="9">'[5]Table 39_'!#REF!</definedName>
    <definedName name="_ftnref1_50_18" localSheetId="12">'[5]Table 39_'!#REF!</definedName>
    <definedName name="_ftnref1_50_18" localSheetId="11">'[5]Table 39_'!#REF!</definedName>
    <definedName name="_ftnref1_50_18" localSheetId="14">'[4]Table 39_'!#REF!</definedName>
    <definedName name="_ftnref1_50_18" localSheetId="1">'[6]Table 39_'!#REF!</definedName>
    <definedName name="_ftnref1_50_18" localSheetId="4">'[5]Table 39_'!#REF!</definedName>
    <definedName name="_ftnref1_50_18" localSheetId="2">'[5]Table 39_'!#REF!</definedName>
    <definedName name="_ftnref1_50_18" localSheetId="21">'[5]Table 39_'!#REF!</definedName>
    <definedName name="_ftnref1_50_18" localSheetId="20">'[5]Table 39_'!#REF!</definedName>
    <definedName name="_ftnref1_50_18">'[5]Table 39_'!#REF!</definedName>
    <definedName name="_ftnref1_50_19" localSheetId="7">'[4]Table 39_'!#REF!</definedName>
    <definedName name="_ftnref1_50_19" localSheetId="9">'[5]Table 39_'!#REF!</definedName>
    <definedName name="_ftnref1_50_19" localSheetId="12">'[5]Table 39_'!#REF!</definedName>
    <definedName name="_ftnref1_50_19" localSheetId="11">'[5]Table 39_'!#REF!</definedName>
    <definedName name="_ftnref1_50_19" localSheetId="14">'[4]Table 39_'!#REF!</definedName>
    <definedName name="_ftnref1_50_19" localSheetId="1">'[6]Table 39_'!#REF!</definedName>
    <definedName name="_ftnref1_50_19" localSheetId="4">'[5]Table 39_'!#REF!</definedName>
    <definedName name="_ftnref1_50_19" localSheetId="2">'[5]Table 39_'!#REF!</definedName>
    <definedName name="_ftnref1_50_19">'[5]Table 39_'!#REF!</definedName>
    <definedName name="_ftnref1_50_20" localSheetId="7">'[4]Table 39_'!#REF!</definedName>
    <definedName name="_ftnref1_50_20" localSheetId="9">'[5]Table 39_'!#REF!</definedName>
    <definedName name="_ftnref1_50_20" localSheetId="12">'[5]Table 39_'!#REF!</definedName>
    <definedName name="_ftnref1_50_20" localSheetId="11">'[5]Table 39_'!#REF!</definedName>
    <definedName name="_ftnref1_50_20" localSheetId="14">'[4]Table 39_'!#REF!</definedName>
    <definedName name="_ftnref1_50_20" localSheetId="1">'[6]Table 39_'!#REF!</definedName>
    <definedName name="_ftnref1_50_20" localSheetId="4">'[5]Table 39_'!#REF!</definedName>
    <definedName name="_ftnref1_50_20" localSheetId="2">'[5]Table 39_'!#REF!</definedName>
    <definedName name="_ftnref1_50_20">'[5]Table 39_'!#REF!</definedName>
    <definedName name="_ftnref1_50_21" localSheetId="7">'[4]Table 39_'!#REF!</definedName>
    <definedName name="_ftnref1_50_21" localSheetId="9">'[5]Table 39_'!#REF!</definedName>
    <definedName name="_ftnref1_50_21" localSheetId="12">'[5]Table 39_'!#REF!</definedName>
    <definedName name="_ftnref1_50_21" localSheetId="11">'[5]Table 39_'!#REF!</definedName>
    <definedName name="_ftnref1_50_21" localSheetId="14">'[4]Table 39_'!#REF!</definedName>
    <definedName name="_ftnref1_50_21" localSheetId="1">'[6]Table 39_'!#REF!</definedName>
    <definedName name="_ftnref1_50_21" localSheetId="4">'[5]Table 39_'!#REF!</definedName>
    <definedName name="_ftnref1_50_21" localSheetId="2">'[5]Table 39_'!#REF!</definedName>
    <definedName name="_ftnref1_50_21">'[5]Table 39_'!#REF!</definedName>
    <definedName name="_ftnref1_50_23" localSheetId="7">'[4]Table 39_'!#REF!</definedName>
    <definedName name="_ftnref1_50_23" localSheetId="9">'[5]Table 39_'!#REF!</definedName>
    <definedName name="_ftnref1_50_23" localSheetId="12">'[5]Table 39_'!#REF!</definedName>
    <definedName name="_ftnref1_50_23" localSheetId="11">'[5]Table 39_'!#REF!</definedName>
    <definedName name="_ftnref1_50_23" localSheetId="14">'[4]Table 39_'!#REF!</definedName>
    <definedName name="_ftnref1_50_23" localSheetId="1">'[6]Table 39_'!#REF!</definedName>
    <definedName name="_ftnref1_50_23" localSheetId="4">'[5]Table 39_'!#REF!</definedName>
    <definedName name="_ftnref1_50_23" localSheetId="2">'[5]Table 39_'!#REF!</definedName>
    <definedName name="_ftnref1_50_23">'[5]Table 39_'!#REF!</definedName>
    <definedName name="_ftnref1_50_24" localSheetId="7">'[4]Table 39_'!#REF!</definedName>
    <definedName name="_ftnref1_50_24" localSheetId="9">'[5]Table 39_'!#REF!</definedName>
    <definedName name="_ftnref1_50_24" localSheetId="12">'[5]Table 39_'!#REF!</definedName>
    <definedName name="_ftnref1_50_24" localSheetId="11">'[5]Table 39_'!#REF!</definedName>
    <definedName name="_ftnref1_50_24" localSheetId="14">'[4]Table 39_'!#REF!</definedName>
    <definedName name="_ftnref1_50_24" localSheetId="1">'[6]Table 39_'!#REF!</definedName>
    <definedName name="_ftnref1_50_24" localSheetId="4">'[5]Table 39_'!#REF!</definedName>
    <definedName name="_ftnref1_50_24" localSheetId="2">'[5]Table 39_'!#REF!</definedName>
    <definedName name="_ftnref1_50_24">'[5]Table 39_'!#REF!</definedName>
    <definedName name="_ftnref1_50_27" localSheetId="7">'[7]Table 39_'!#REF!</definedName>
    <definedName name="_ftnref1_50_27" localSheetId="9">'[8]Table 39_'!#REF!</definedName>
    <definedName name="_ftnref1_50_27" localSheetId="12">'[8]Table 39_'!#REF!</definedName>
    <definedName name="_ftnref1_50_27" localSheetId="11">'[8]Table 39_'!#REF!</definedName>
    <definedName name="_ftnref1_50_27" localSheetId="14">'[7]Table 39_'!#REF!</definedName>
    <definedName name="_ftnref1_50_27" localSheetId="1">'[9]Table 39_'!#REF!</definedName>
    <definedName name="_ftnref1_50_27" localSheetId="4">'[8]Table 39_'!#REF!</definedName>
    <definedName name="_ftnref1_50_27" localSheetId="2">'[8]Table 39_'!#REF!</definedName>
    <definedName name="_ftnref1_50_27">'[8]Table 39_'!#REF!</definedName>
    <definedName name="_ftnref1_50_28" localSheetId="7">'[7]Table 39_'!#REF!</definedName>
    <definedName name="_ftnref1_50_28" localSheetId="9">'[8]Table 39_'!#REF!</definedName>
    <definedName name="_ftnref1_50_28" localSheetId="12">'[8]Table 39_'!#REF!</definedName>
    <definedName name="_ftnref1_50_28" localSheetId="11">'[8]Table 39_'!#REF!</definedName>
    <definedName name="_ftnref1_50_28" localSheetId="14">'[7]Table 39_'!#REF!</definedName>
    <definedName name="_ftnref1_50_28" localSheetId="1">'[9]Table 39_'!#REF!</definedName>
    <definedName name="_ftnref1_50_28" localSheetId="4">'[8]Table 39_'!#REF!</definedName>
    <definedName name="_ftnref1_50_28" localSheetId="2">'[8]Table 39_'!#REF!</definedName>
    <definedName name="_ftnref1_50_28">'[8]Table 39_'!#REF!</definedName>
    <definedName name="_ftnref1_50_4" localSheetId="7">'[4]Table 39_'!#REF!</definedName>
    <definedName name="_ftnref1_50_4" localSheetId="9">'[5]Table 39_'!#REF!</definedName>
    <definedName name="_ftnref1_50_4" localSheetId="12">'[5]Table 39_'!#REF!</definedName>
    <definedName name="_ftnref1_50_4" localSheetId="11">'[5]Table 39_'!#REF!</definedName>
    <definedName name="_ftnref1_50_4" localSheetId="14">'[4]Table 39_'!#REF!</definedName>
    <definedName name="_ftnref1_50_4" localSheetId="1">'[6]Table 39_'!#REF!</definedName>
    <definedName name="_ftnref1_50_4" localSheetId="4">'[5]Table 39_'!#REF!</definedName>
    <definedName name="_ftnref1_50_4" localSheetId="2">'[5]Table 39_'!#REF!</definedName>
    <definedName name="_ftnref1_50_4">'[5]Table 39_'!#REF!</definedName>
    <definedName name="_ftnref1_50_5" localSheetId="7">'[4]Table 39_'!#REF!</definedName>
    <definedName name="_ftnref1_50_5" localSheetId="9">'[5]Table 39_'!#REF!</definedName>
    <definedName name="_ftnref1_50_5" localSheetId="12">'[5]Table 39_'!#REF!</definedName>
    <definedName name="_ftnref1_50_5" localSheetId="11">'[5]Table 39_'!#REF!</definedName>
    <definedName name="_ftnref1_50_5" localSheetId="14">'[4]Table 39_'!#REF!</definedName>
    <definedName name="_ftnref1_50_5" localSheetId="1">'[6]Table 39_'!#REF!</definedName>
    <definedName name="_ftnref1_50_5" localSheetId="4">'[5]Table 39_'!#REF!</definedName>
    <definedName name="_ftnref1_50_5" localSheetId="2">'[5]Table 39_'!#REF!</definedName>
    <definedName name="_ftnref1_50_5">'[5]Table 39_'!#REF!</definedName>
    <definedName name="_ftnref1_50_9" localSheetId="7">'[7]Table 39_'!#REF!</definedName>
    <definedName name="_ftnref1_50_9" localSheetId="9">'[8]Table 39_'!#REF!</definedName>
    <definedName name="_ftnref1_50_9" localSheetId="12">'[8]Table 39_'!#REF!</definedName>
    <definedName name="_ftnref1_50_9" localSheetId="11">'[8]Table 39_'!#REF!</definedName>
    <definedName name="_ftnref1_50_9" localSheetId="14">'[7]Table 39_'!#REF!</definedName>
    <definedName name="_ftnref1_50_9" localSheetId="1">'[9]Table 39_'!#REF!</definedName>
    <definedName name="_ftnref1_50_9" localSheetId="4">'[8]Table 39_'!#REF!</definedName>
    <definedName name="_ftnref1_50_9" localSheetId="2">'[8]Table 39_'!#REF!</definedName>
    <definedName name="_ftnref1_50_9">'[8]Table 39_'!#REF!</definedName>
    <definedName name="_ftnref1_51" localSheetId="7">'[1]Table 39_'!#REF!</definedName>
    <definedName name="_ftnref1_51" localSheetId="9">'[2]Table 39_'!#REF!</definedName>
    <definedName name="_ftnref1_51" localSheetId="12">'[2]Table 39_'!#REF!</definedName>
    <definedName name="_ftnref1_51" localSheetId="11">'[2]Table 39_'!#REF!</definedName>
    <definedName name="_ftnref1_51" localSheetId="14">'[1]Table 39_'!#REF!</definedName>
    <definedName name="_ftnref1_51" localSheetId="1">'[3]Table 39_'!#REF!</definedName>
    <definedName name="_ftnref1_51" localSheetId="4">'[2]Table 39_'!#REF!</definedName>
    <definedName name="_ftnref1_51" localSheetId="2">'[2]Table 39_'!#REF!</definedName>
    <definedName name="_ftnref1_51">'[2]Table 39_'!#REF!</definedName>
    <definedName name="_ftnref1_51_10" localSheetId="7">'[4]Table 39_'!#REF!</definedName>
    <definedName name="_ftnref1_51_10" localSheetId="9">'[5]Table 39_'!#REF!</definedName>
    <definedName name="_ftnref1_51_10" localSheetId="12">'[5]Table 39_'!#REF!</definedName>
    <definedName name="_ftnref1_51_10" localSheetId="11">'[5]Table 39_'!#REF!</definedName>
    <definedName name="_ftnref1_51_10" localSheetId="14">'[4]Table 39_'!#REF!</definedName>
    <definedName name="_ftnref1_51_10" localSheetId="1">'[6]Table 39_'!#REF!</definedName>
    <definedName name="_ftnref1_51_10" localSheetId="4">'[5]Table 39_'!#REF!</definedName>
    <definedName name="_ftnref1_51_10" localSheetId="2">'[5]Table 39_'!#REF!</definedName>
    <definedName name="_ftnref1_51_10">'[5]Table 39_'!#REF!</definedName>
    <definedName name="_ftnref1_51_15" localSheetId="7">'[4]Table 39_'!#REF!</definedName>
    <definedName name="_ftnref1_51_15" localSheetId="9">'[5]Table 39_'!#REF!</definedName>
    <definedName name="_ftnref1_51_15" localSheetId="12">'[5]Table 39_'!#REF!</definedName>
    <definedName name="_ftnref1_51_15" localSheetId="11">'[5]Table 39_'!#REF!</definedName>
    <definedName name="_ftnref1_51_15" localSheetId="14">'[4]Table 39_'!#REF!</definedName>
    <definedName name="_ftnref1_51_15" localSheetId="1">'[6]Table 39_'!#REF!</definedName>
    <definedName name="_ftnref1_51_15" localSheetId="4">'[5]Table 39_'!#REF!</definedName>
    <definedName name="_ftnref1_51_15" localSheetId="2">'[5]Table 39_'!#REF!</definedName>
    <definedName name="_ftnref1_51_15">'[5]Table 39_'!#REF!</definedName>
    <definedName name="_ftnref1_51_18" localSheetId="7">'[4]Table 39_'!#REF!</definedName>
    <definedName name="_ftnref1_51_18" localSheetId="9">'[5]Table 39_'!#REF!</definedName>
    <definedName name="_ftnref1_51_18" localSheetId="12">'[5]Table 39_'!#REF!</definedName>
    <definedName name="_ftnref1_51_18" localSheetId="11">'[5]Table 39_'!#REF!</definedName>
    <definedName name="_ftnref1_51_18" localSheetId="14">'[4]Table 39_'!#REF!</definedName>
    <definedName name="_ftnref1_51_18" localSheetId="1">'[6]Table 39_'!#REF!</definedName>
    <definedName name="_ftnref1_51_18" localSheetId="4">'[5]Table 39_'!#REF!</definedName>
    <definedName name="_ftnref1_51_18" localSheetId="2">'[5]Table 39_'!#REF!</definedName>
    <definedName name="_ftnref1_51_18">'[5]Table 39_'!#REF!</definedName>
    <definedName name="_ftnref1_51_19" localSheetId="7">'[4]Table 39_'!#REF!</definedName>
    <definedName name="_ftnref1_51_19" localSheetId="9">'[5]Table 39_'!#REF!</definedName>
    <definedName name="_ftnref1_51_19" localSheetId="12">'[5]Table 39_'!#REF!</definedName>
    <definedName name="_ftnref1_51_19" localSheetId="11">'[5]Table 39_'!#REF!</definedName>
    <definedName name="_ftnref1_51_19" localSheetId="14">'[4]Table 39_'!#REF!</definedName>
    <definedName name="_ftnref1_51_19" localSheetId="1">'[6]Table 39_'!#REF!</definedName>
    <definedName name="_ftnref1_51_19" localSheetId="4">'[5]Table 39_'!#REF!</definedName>
    <definedName name="_ftnref1_51_19" localSheetId="2">'[5]Table 39_'!#REF!</definedName>
    <definedName name="_ftnref1_51_19">'[5]Table 39_'!#REF!</definedName>
    <definedName name="_ftnref1_51_20" localSheetId="7">'[4]Table 39_'!#REF!</definedName>
    <definedName name="_ftnref1_51_20" localSheetId="9">'[5]Table 39_'!#REF!</definedName>
    <definedName name="_ftnref1_51_20" localSheetId="12">'[5]Table 39_'!#REF!</definedName>
    <definedName name="_ftnref1_51_20" localSheetId="11">'[5]Table 39_'!#REF!</definedName>
    <definedName name="_ftnref1_51_20" localSheetId="14">'[4]Table 39_'!#REF!</definedName>
    <definedName name="_ftnref1_51_20" localSheetId="1">'[6]Table 39_'!#REF!</definedName>
    <definedName name="_ftnref1_51_20" localSheetId="4">'[5]Table 39_'!#REF!</definedName>
    <definedName name="_ftnref1_51_20" localSheetId="2">'[5]Table 39_'!#REF!</definedName>
    <definedName name="_ftnref1_51_20">'[5]Table 39_'!#REF!</definedName>
    <definedName name="_ftnref1_51_21" localSheetId="7">'[4]Table 39_'!#REF!</definedName>
    <definedName name="_ftnref1_51_21" localSheetId="9">'[5]Table 39_'!#REF!</definedName>
    <definedName name="_ftnref1_51_21" localSheetId="12">'[5]Table 39_'!#REF!</definedName>
    <definedName name="_ftnref1_51_21" localSheetId="11">'[5]Table 39_'!#REF!</definedName>
    <definedName name="_ftnref1_51_21" localSheetId="14">'[4]Table 39_'!#REF!</definedName>
    <definedName name="_ftnref1_51_21" localSheetId="1">'[6]Table 39_'!#REF!</definedName>
    <definedName name="_ftnref1_51_21" localSheetId="4">'[5]Table 39_'!#REF!</definedName>
    <definedName name="_ftnref1_51_21" localSheetId="2">'[5]Table 39_'!#REF!</definedName>
    <definedName name="_ftnref1_51_21">'[5]Table 39_'!#REF!</definedName>
    <definedName name="_ftnref1_51_23" localSheetId="7">'[4]Table 39_'!#REF!</definedName>
    <definedName name="_ftnref1_51_23" localSheetId="9">'[5]Table 39_'!#REF!</definedName>
    <definedName name="_ftnref1_51_23" localSheetId="12">'[5]Table 39_'!#REF!</definedName>
    <definedName name="_ftnref1_51_23" localSheetId="11">'[5]Table 39_'!#REF!</definedName>
    <definedName name="_ftnref1_51_23" localSheetId="14">'[4]Table 39_'!#REF!</definedName>
    <definedName name="_ftnref1_51_23" localSheetId="1">'[6]Table 39_'!#REF!</definedName>
    <definedName name="_ftnref1_51_23" localSheetId="4">'[5]Table 39_'!#REF!</definedName>
    <definedName name="_ftnref1_51_23" localSheetId="2">'[5]Table 39_'!#REF!</definedName>
    <definedName name="_ftnref1_51_23">'[5]Table 39_'!#REF!</definedName>
    <definedName name="_ftnref1_51_24" localSheetId="7">'[4]Table 39_'!#REF!</definedName>
    <definedName name="_ftnref1_51_24" localSheetId="9">'[5]Table 39_'!#REF!</definedName>
    <definedName name="_ftnref1_51_24" localSheetId="12">'[5]Table 39_'!#REF!</definedName>
    <definedName name="_ftnref1_51_24" localSheetId="11">'[5]Table 39_'!#REF!</definedName>
    <definedName name="_ftnref1_51_24" localSheetId="14">'[4]Table 39_'!#REF!</definedName>
    <definedName name="_ftnref1_51_24" localSheetId="1">'[6]Table 39_'!#REF!</definedName>
    <definedName name="_ftnref1_51_24" localSheetId="4">'[5]Table 39_'!#REF!</definedName>
    <definedName name="_ftnref1_51_24" localSheetId="2">'[5]Table 39_'!#REF!</definedName>
    <definedName name="_ftnref1_51_24">'[5]Table 39_'!#REF!</definedName>
    <definedName name="_ftnref1_51_4" localSheetId="7">'[4]Table 39_'!#REF!</definedName>
    <definedName name="_ftnref1_51_4" localSheetId="9">'[5]Table 39_'!#REF!</definedName>
    <definedName name="_ftnref1_51_4" localSheetId="12">'[5]Table 39_'!#REF!</definedName>
    <definedName name="_ftnref1_51_4" localSheetId="11">'[5]Table 39_'!#REF!</definedName>
    <definedName name="_ftnref1_51_4" localSheetId="14">'[4]Table 39_'!#REF!</definedName>
    <definedName name="_ftnref1_51_4" localSheetId="1">'[6]Table 39_'!#REF!</definedName>
    <definedName name="_ftnref1_51_4" localSheetId="4">'[5]Table 39_'!#REF!</definedName>
    <definedName name="_ftnref1_51_4" localSheetId="2">'[5]Table 39_'!#REF!</definedName>
    <definedName name="_ftnref1_51_4">'[5]Table 39_'!#REF!</definedName>
    <definedName name="_ftnref1_51_5" localSheetId="7">'[4]Table 39_'!#REF!</definedName>
    <definedName name="_ftnref1_51_5" localSheetId="9">'[5]Table 39_'!#REF!</definedName>
    <definedName name="_ftnref1_51_5" localSheetId="12">'[5]Table 39_'!#REF!</definedName>
    <definedName name="_ftnref1_51_5" localSheetId="11">'[5]Table 39_'!#REF!</definedName>
    <definedName name="_ftnref1_51_5" localSheetId="14">'[4]Table 39_'!#REF!</definedName>
    <definedName name="_ftnref1_51_5" localSheetId="1">'[6]Table 39_'!#REF!</definedName>
    <definedName name="_ftnref1_51_5" localSheetId="4">'[5]Table 39_'!#REF!</definedName>
    <definedName name="_ftnref1_51_5" localSheetId="2">'[5]Table 39_'!#REF!</definedName>
    <definedName name="_ftnref1_51_5">'[5]Table 39_'!#REF!</definedName>
    <definedName name="_h" localSheetId="7">'[4]Table 39_'!#REF!</definedName>
    <definedName name="_h" localSheetId="9">'[5]Table 39_'!#REF!</definedName>
    <definedName name="_h" localSheetId="12">'[5]Table 39_'!#REF!</definedName>
    <definedName name="_h" localSheetId="11">'[5]Table 39_'!#REF!</definedName>
    <definedName name="_h" localSheetId="14">'[4]Table 39_'!#REF!</definedName>
    <definedName name="_h" localSheetId="1">'[6]Table 39_'!#REF!</definedName>
    <definedName name="_h" localSheetId="4">'[5]Table 39_'!#REF!</definedName>
    <definedName name="_h" localSheetId="2">'[5]Table 39_'!#REF!</definedName>
    <definedName name="_h">'[5]Table 39_'!#REF!</definedName>
    <definedName name="aa" localSheetId="7">#REF!</definedName>
    <definedName name="aa" localSheetId="6">#REF!</definedName>
    <definedName name="aa" localSheetId="5">#REF!</definedName>
    <definedName name="aa" localSheetId="9">#REF!</definedName>
    <definedName name="aa" localSheetId="15">#REF!</definedName>
    <definedName name="aa" localSheetId="11">#REF!</definedName>
    <definedName name="aa" localSheetId="16">#REF!</definedName>
    <definedName name="aa" localSheetId="14">#REF!</definedName>
    <definedName name="aa" localSheetId="1">#REF!</definedName>
    <definedName name="aa" localSheetId="4">#REF!</definedName>
    <definedName name="aa" localSheetId="2">#REF!</definedName>
    <definedName name="aa" localSheetId="21">#REF!</definedName>
    <definedName name="aa" localSheetId="20">#REF!</definedName>
    <definedName name="aa">#REF!</definedName>
    <definedName name="aaa" localSheetId="7">#REF!</definedName>
    <definedName name="aaa" localSheetId="6">#REF!</definedName>
    <definedName name="aaa" localSheetId="5">#REF!</definedName>
    <definedName name="aaa" localSheetId="9">#REF!</definedName>
    <definedName name="aaa" localSheetId="15">#REF!</definedName>
    <definedName name="aaa" localSheetId="11">#REF!</definedName>
    <definedName name="aaa" localSheetId="16">#REF!</definedName>
    <definedName name="aaa" localSheetId="14">#REF!</definedName>
    <definedName name="aaa" localSheetId="1">#REF!</definedName>
    <definedName name="aaa" localSheetId="4">#REF!</definedName>
    <definedName name="aaa" localSheetId="2">#REF!</definedName>
    <definedName name="aaa" localSheetId="21">#REF!</definedName>
    <definedName name="aaa" localSheetId="20">#REF!</definedName>
    <definedName name="aaa">#REF!</definedName>
    <definedName name="App">[10]Lists!$A$27:$A$29</definedName>
    <definedName name="b" localSheetId="7">#REF!</definedName>
    <definedName name="b" localSheetId="6">#REF!</definedName>
    <definedName name="b" localSheetId="5">#REF!</definedName>
    <definedName name="b" localSheetId="9">#REF!</definedName>
    <definedName name="b" localSheetId="15">#REF!</definedName>
    <definedName name="b" localSheetId="11">#REF!</definedName>
    <definedName name="b" localSheetId="16">#REF!</definedName>
    <definedName name="b" localSheetId="14">#REF!</definedName>
    <definedName name="b" localSheetId="1">#REF!</definedName>
    <definedName name="b" localSheetId="4">#REF!</definedName>
    <definedName name="b" localSheetId="2">#REF!</definedName>
    <definedName name="b" localSheetId="21">#REF!</definedName>
    <definedName name="b" localSheetId="20">#REF!</definedName>
    <definedName name="b">#REF!</definedName>
    <definedName name="Basel">[11]Parameters!$C$32:$C$33</definedName>
    <definedName name="Carlos" localSheetId="7">#REF!</definedName>
    <definedName name="Carlos" localSheetId="6">#REF!</definedName>
    <definedName name="Carlos" localSheetId="5">#REF!</definedName>
    <definedName name="Carlos" localSheetId="9">#REF!</definedName>
    <definedName name="Carlos" localSheetId="15">#REF!</definedName>
    <definedName name="Carlos" localSheetId="11">#REF!</definedName>
    <definedName name="Carlos" localSheetId="16">#REF!</definedName>
    <definedName name="Carlos" localSheetId="14">#REF!</definedName>
    <definedName name="Carlos" localSheetId="1">#REF!</definedName>
    <definedName name="Carlos" localSheetId="4">#REF!</definedName>
    <definedName name="Carlos" localSheetId="2">#REF!</definedName>
    <definedName name="Carlos" localSheetId="21">#REF!</definedName>
    <definedName name="Carlos" localSheetId="20">#REF!</definedName>
    <definedName name="Carlos">#REF!</definedName>
    <definedName name="d" localSheetId="7">#REF!</definedName>
    <definedName name="d" localSheetId="6">#REF!</definedName>
    <definedName name="d" localSheetId="5">#REF!</definedName>
    <definedName name="d" localSheetId="9">#REF!</definedName>
    <definedName name="d" localSheetId="15">#REF!</definedName>
    <definedName name="d" localSheetId="11">#REF!</definedName>
    <definedName name="d" localSheetId="16">#REF!</definedName>
    <definedName name="d" localSheetId="14">#REF!</definedName>
    <definedName name="d" localSheetId="1">#REF!</definedName>
    <definedName name="d" localSheetId="4">#REF!</definedName>
    <definedName name="d" localSheetId="2">#REF!</definedName>
    <definedName name="d" localSheetId="21">#REF!</definedName>
    <definedName name="d" localSheetId="20">#REF!</definedName>
    <definedName name="d">#REF!</definedName>
    <definedName name="Data" localSheetId="7">#REF!</definedName>
    <definedName name="Data" localSheetId="6">#REF!</definedName>
    <definedName name="Data" localSheetId="5">#REF!</definedName>
    <definedName name="Data" localSheetId="9">#REF!</definedName>
    <definedName name="Data" localSheetId="15">#REF!</definedName>
    <definedName name="Data" localSheetId="11">#REF!</definedName>
    <definedName name="Data" localSheetId="16">#REF!</definedName>
    <definedName name="Data" localSheetId="14">#REF!</definedName>
    <definedName name="Data" localSheetId="1">#REF!</definedName>
    <definedName name="Data" localSheetId="4">#REF!</definedName>
    <definedName name="Data" localSheetId="2">#REF!</definedName>
    <definedName name="Data" localSheetId="21">#REF!</definedName>
    <definedName name="Data" localSheetId="20">#REF!</definedName>
    <definedName name="Data">#REF!</definedName>
    <definedName name="dsa" localSheetId="7">#REF!</definedName>
    <definedName name="dsa" localSheetId="6">#REF!</definedName>
    <definedName name="dsa" localSheetId="5">#REF!</definedName>
    <definedName name="dsa" localSheetId="9">#REF!</definedName>
    <definedName name="dsa" localSheetId="15">#REF!</definedName>
    <definedName name="dsa" localSheetId="11">#REF!</definedName>
    <definedName name="dsa" localSheetId="16">#REF!</definedName>
    <definedName name="dsa" localSheetId="14">#REF!</definedName>
    <definedName name="dsa" localSheetId="1">#REF!</definedName>
    <definedName name="dsa" localSheetId="4">#REF!</definedName>
    <definedName name="dsa" localSheetId="2">#REF!</definedName>
    <definedName name="dsa" localSheetId="21">#REF!</definedName>
    <definedName name="dsa" localSheetId="20">#REF!</definedName>
    <definedName name="dsa">#REF!</definedName>
    <definedName name="E" localSheetId="7">#REF!</definedName>
    <definedName name="E" localSheetId="6">#REF!</definedName>
    <definedName name="E" localSheetId="5">#REF!</definedName>
    <definedName name="E" localSheetId="9">#REF!</definedName>
    <definedName name="E" localSheetId="15">#REF!</definedName>
    <definedName name="E" localSheetId="11">#REF!</definedName>
    <definedName name="E" localSheetId="16">#REF!</definedName>
    <definedName name="E" localSheetId="14">#REF!</definedName>
    <definedName name="E" localSheetId="1">#REF!</definedName>
    <definedName name="E" localSheetId="4">#REF!</definedName>
    <definedName name="E" localSheetId="2">#REF!</definedName>
    <definedName name="E" localSheetId="21">#REF!</definedName>
    <definedName name="E" localSheetId="20">#REF!</definedName>
    <definedName name="E">#REF!</definedName>
    <definedName name="fdsg" localSheetId="7">'[1]Table 39_'!#REF!</definedName>
    <definedName name="fdsg" localSheetId="6">'[2]Table 39_'!#REF!</definedName>
    <definedName name="fdsg" localSheetId="5">'[2]Table 39_'!#REF!</definedName>
    <definedName name="fdsg" localSheetId="9">'[2]Table 39_'!#REF!</definedName>
    <definedName name="fdsg" localSheetId="15">'[2]Table 39_'!#REF!</definedName>
    <definedName name="fdsg" localSheetId="12">'[2]Table 39_'!#REF!</definedName>
    <definedName name="fdsg" localSheetId="11">'[2]Table 39_'!#REF!</definedName>
    <definedName name="fdsg" localSheetId="14">'[1]Table 39_'!#REF!</definedName>
    <definedName name="fdsg" localSheetId="1">'[3]Table 39_'!#REF!</definedName>
    <definedName name="fdsg" localSheetId="4">'[2]Table 39_'!#REF!</definedName>
    <definedName name="fdsg" localSheetId="2">'[2]Table 39_'!#REF!</definedName>
    <definedName name="fdsg" localSheetId="21">'[2]Table 39_'!#REF!</definedName>
    <definedName name="fdsg" localSheetId="20">'[2]Table 39_'!#REF!</definedName>
    <definedName name="fdsg">'[2]Table 39_'!#REF!</definedName>
    <definedName name="fgf" localSheetId="7">'[7]Table 39_'!#REF!</definedName>
    <definedName name="fgf" localSheetId="6">'[8]Table 39_'!#REF!</definedName>
    <definedName name="fgf" localSheetId="5">'[8]Table 39_'!#REF!</definedName>
    <definedName name="fgf" localSheetId="9">'[8]Table 39_'!#REF!</definedName>
    <definedName name="fgf" localSheetId="15">'[8]Table 39_'!#REF!</definedName>
    <definedName name="fgf" localSheetId="12">'[8]Table 39_'!#REF!</definedName>
    <definedName name="fgf" localSheetId="11">'[8]Table 39_'!#REF!</definedName>
    <definedName name="fgf" localSheetId="14">'[7]Table 39_'!#REF!</definedName>
    <definedName name="fgf" localSheetId="1">'[9]Table 39_'!#REF!</definedName>
    <definedName name="fgf" localSheetId="4">'[8]Table 39_'!#REF!</definedName>
    <definedName name="fgf" localSheetId="2">'[8]Table 39_'!#REF!</definedName>
    <definedName name="fgf" localSheetId="21">'[8]Table 39_'!#REF!</definedName>
    <definedName name="fgf" localSheetId="20">'[8]Table 39_'!#REF!</definedName>
    <definedName name="fgf">'[8]Table 39_'!#REF!</definedName>
    <definedName name="Frequency">[10]Lists!$A$21:$A$25</definedName>
    <definedName name="ho" localSheetId="7">#REF!</definedName>
    <definedName name="ho" localSheetId="6">#REF!</definedName>
    <definedName name="ho" localSheetId="5">#REF!</definedName>
    <definedName name="ho" localSheetId="9">#REF!</definedName>
    <definedName name="ho" localSheetId="15">#REF!</definedName>
    <definedName name="ho" localSheetId="11">#REF!</definedName>
    <definedName name="ho" localSheetId="16">#REF!</definedName>
    <definedName name="ho" localSheetId="14">#REF!</definedName>
    <definedName name="ho" localSheetId="1">#REF!</definedName>
    <definedName name="ho" localSheetId="4">#REF!</definedName>
    <definedName name="ho" localSheetId="2">#REF!</definedName>
    <definedName name="ho" localSheetId="21">#REF!</definedName>
    <definedName name="ho" localSheetId="20">#REF!</definedName>
    <definedName name="ho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"12/16/2016 19:33:24"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7">#REF!</definedName>
    <definedName name="JedenRadekPodSestavou" localSheetId="6">#REF!</definedName>
    <definedName name="JedenRadekPodSestavou" localSheetId="5">#REF!</definedName>
    <definedName name="JedenRadekPodSestavou" localSheetId="9">#REF!</definedName>
    <definedName name="JedenRadekPodSestavou" localSheetId="15">#REF!</definedName>
    <definedName name="JedenRadekPodSestavou" localSheetId="11">#REF!</definedName>
    <definedName name="JedenRadekPodSestavou" localSheetId="16">#REF!</definedName>
    <definedName name="JedenRadekPodSestavou" localSheetId="14">#REF!</definedName>
    <definedName name="JedenRadekPodSestavou" localSheetId="1">#REF!</definedName>
    <definedName name="JedenRadekPodSestavou" localSheetId="4">#REF!</definedName>
    <definedName name="JedenRadekPodSestavou" localSheetId="2">#REF!</definedName>
    <definedName name="JedenRadekPodSestavou" localSheetId="21">#REF!</definedName>
    <definedName name="JedenRadekPodSestavou" localSheetId="20">#REF!</definedName>
    <definedName name="JedenRadekPodSestavou">#REF!</definedName>
    <definedName name="JedenRadekPodSestavou_11" localSheetId="7">#REF!</definedName>
    <definedName name="JedenRadekPodSestavou_11" localSheetId="6">#REF!</definedName>
    <definedName name="JedenRadekPodSestavou_11" localSheetId="5">#REF!</definedName>
    <definedName name="JedenRadekPodSestavou_11" localSheetId="9">#REF!</definedName>
    <definedName name="JedenRadekPodSestavou_11" localSheetId="15">#REF!</definedName>
    <definedName name="JedenRadekPodSestavou_11" localSheetId="11">#REF!</definedName>
    <definedName name="JedenRadekPodSestavou_11" localSheetId="16">#REF!</definedName>
    <definedName name="JedenRadekPodSestavou_11" localSheetId="14">#REF!</definedName>
    <definedName name="JedenRadekPodSestavou_11" localSheetId="1">#REF!</definedName>
    <definedName name="JedenRadekPodSestavou_11" localSheetId="4">#REF!</definedName>
    <definedName name="JedenRadekPodSestavou_11" localSheetId="2">#REF!</definedName>
    <definedName name="JedenRadekPodSestavou_11" localSheetId="21">#REF!</definedName>
    <definedName name="JedenRadekPodSestavou_11" localSheetId="20">#REF!</definedName>
    <definedName name="JedenRadekPodSestavou_11">#REF!</definedName>
    <definedName name="JedenRadekPodSestavou_2" localSheetId="7">#REF!</definedName>
    <definedName name="JedenRadekPodSestavou_2" localSheetId="6">#REF!</definedName>
    <definedName name="JedenRadekPodSestavou_2" localSheetId="5">#REF!</definedName>
    <definedName name="JedenRadekPodSestavou_2" localSheetId="9">#REF!</definedName>
    <definedName name="JedenRadekPodSestavou_2" localSheetId="15">#REF!</definedName>
    <definedName name="JedenRadekPodSestavou_2" localSheetId="11">#REF!</definedName>
    <definedName name="JedenRadekPodSestavou_2" localSheetId="16">#REF!</definedName>
    <definedName name="JedenRadekPodSestavou_2" localSheetId="14">#REF!</definedName>
    <definedName name="JedenRadekPodSestavou_2" localSheetId="1">#REF!</definedName>
    <definedName name="JedenRadekPodSestavou_2" localSheetId="4">#REF!</definedName>
    <definedName name="JedenRadekPodSestavou_2" localSheetId="2">#REF!</definedName>
    <definedName name="JedenRadekPodSestavou_2" localSheetId="21">#REF!</definedName>
    <definedName name="JedenRadekPodSestavou_2" localSheetId="20">#REF!</definedName>
    <definedName name="JedenRadekPodSestavou_2">#REF!</definedName>
    <definedName name="JedenRadekPodSestavou_28" localSheetId="7">#REF!</definedName>
    <definedName name="JedenRadekPodSestavou_28" localSheetId="6">#REF!</definedName>
    <definedName name="JedenRadekPodSestavou_28" localSheetId="5">#REF!</definedName>
    <definedName name="JedenRadekPodSestavou_28" localSheetId="9">#REF!</definedName>
    <definedName name="JedenRadekPodSestavou_28" localSheetId="15">#REF!</definedName>
    <definedName name="JedenRadekPodSestavou_28" localSheetId="11">#REF!</definedName>
    <definedName name="JedenRadekPodSestavou_28" localSheetId="16">#REF!</definedName>
    <definedName name="JedenRadekPodSestavou_28" localSheetId="14">#REF!</definedName>
    <definedName name="JedenRadekPodSestavou_28" localSheetId="1">#REF!</definedName>
    <definedName name="JedenRadekPodSestavou_28" localSheetId="4">#REF!</definedName>
    <definedName name="JedenRadekPodSestavou_28" localSheetId="2">#REF!</definedName>
    <definedName name="JedenRadekPodSestavou_28" localSheetId="21">#REF!</definedName>
    <definedName name="JedenRadekPodSestavou_28" localSheetId="20">#REF!</definedName>
    <definedName name="JedenRadekPodSestavou_28">#REF!</definedName>
    <definedName name="JedenRadekVedleSestavy" localSheetId="7">#REF!</definedName>
    <definedName name="JedenRadekVedleSestavy" localSheetId="6">#REF!</definedName>
    <definedName name="JedenRadekVedleSestavy" localSheetId="5">#REF!</definedName>
    <definedName name="JedenRadekVedleSestavy" localSheetId="9">#REF!</definedName>
    <definedName name="JedenRadekVedleSestavy" localSheetId="15">#REF!</definedName>
    <definedName name="JedenRadekVedleSestavy" localSheetId="11">#REF!</definedName>
    <definedName name="JedenRadekVedleSestavy" localSheetId="16">#REF!</definedName>
    <definedName name="JedenRadekVedleSestavy" localSheetId="14">#REF!</definedName>
    <definedName name="JedenRadekVedleSestavy" localSheetId="1">#REF!</definedName>
    <definedName name="JedenRadekVedleSestavy" localSheetId="4">#REF!</definedName>
    <definedName name="JedenRadekVedleSestavy" localSheetId="2">#REF!</definedName>
    <definedName name="JedenRadekVedleSestavy" localSheetId="21">#REF!</definedName>
    <definedName name="JedenRadekVedleSestavy" localSheetId="20">#REF!</definedName>
    <definedName name="JedenRadekVedleSestavy">#REF!</definedName>
    <definedName name="JedenRadekVedleSestavy_11" localSheetId="7">#REF!</definedName>
    <definedName name="JedenRadekVedleSestavy_11" localSheetId="6">#REF!</definedName>
    <definedName name="JedenRadekVedleSestavy_11" localSheetId="5">#REF!</definedName>
    <definedName name="JedenRadekVedleSestavy_11" localSheetId="9">#REF!</definedName>
    <definedName name="JedenRadekVedleSestavy_11" localSheetId="15">#REF!</definedName>
    <definedName name="JedenRadekVedleSestavy_11" localSheetId="11">#REF!</definedName>
    <definedName name="JedenRadekVedleSestavy_11" localSheetId="16">#REF!</definedName>
    <definedName name="JedenRadekVedleSestavy_11" localSheetId="14">#REF!</definedName>
    <definedName name="JedenRadekVedleSestavy_11" localSheetId="1">#REF!</definedName>
    <definedName name="JedenRadekVedleSestavy_11" localSheetId="4">#REF!</definedName>
    <definedName name="JedenRadekVedleSestavy_11" localSheetId="2">#REF!</definedName>
    <definedName name="JedenRadekVedleSestavy_11" localSheetId="21">#REF!</definedName>
    <definedName name="JedenRadekVedleSestavy_11" localSheetId="20">#REF!</definedName>
    <definedName name="JedenRadekVedleSestavy_11">#REF!</definedName>
    <definedName name="JedenRadekVedleSestavy_2" localSheetId="7">#REF!</definedName>
    <definedName name="JedenRadekVedleSestavy_2" localSheetId="6">#REF!</definedName>
    <definedName name="JedenRadekVedleSestavy_2" localSheetId="5">#REF!</definedName>
    <definedName name="JedenRadekVedleSestavy_2" localSheetId="9">#REF!</definedName>
    <definedName name="JedenRadekVedleSestavy_2" localSheetId="15">#REF!</definedName>
    <definedName name="JedenRadekVedleSestavy_2" localSheetId="11">#REF!</definedName>
    <definedName name="JedenRadekVedleSestavy_2" localSheetId="16">#REF!</definedName>
    <definedName name="JedenRadekVedleSestavy_2" localSheetId="14">#REF!</definedName>
    <definedName name="JedenRadekVedleSestavy_2" localSheetId="1">#REF!</definedName>
    <definedName name="JedenRadekVedleSestavy_2" localSheetId="4">#REF!</definedName>
    <definedName name="JedenRadekVedleSestavy_2" localSheetId="2">#REF!</definedName>
    <definedName name="JedenRadekVedleSestavy_2" localSheetId="21">#REF!</definedName>
    <definedName name="JedenRadekVedleSestavy_2" localSheetId="20">#REF!</definedName>
    <definedName name="JedenRadekVedleSestavy_2">#REF!</definedName>
    <definedName name="JedenRadekVedleSestavy_28" localSheetId="7">#REF!</definedName>
    <definedName name="JedenRadekVedleSestavy_28" localSheetId="6">#REF!</definedName>
    <definedName name="JedenRadekVedleSestavy_28" localSheetId="5">#REF!</definedName>
    <definedName name="JedenRadekVedleSestavy_28" localSheetId="9">#REF!</definedName>
    <definedName name="JedenRadekVedleSestavy_28" localSheetId="15">#REF!</definedName>
    <definedName name="JedenRadekVedleSestavy_28" localSheetId="11">#REF!</definedName>
    <definedName name="JedenRadekVedleSestavy_28" localSheetId="16">#REF!</definedName>
    <definedName name="JedenRadekVedleSestavy_28" localSheetId="14">#REF!</definedName>
    <definedName name="JedenRadekVedleSestavy_28" localSheetId="1">#REF!</definedName>
    <definedName name="JedenRadekVedleSestavy_28" localSheetId="4">#REF!</definedName>
    <definedName name="JedenRadekVedleSestavy_28" localSheetId="2">#REF!</definedName>
    <definedName name="JedenRadekVedleSestavy_28" localSheetId="21">#REF!</definedName>
    <definedName name="JedenRadekVedleSestavy_28" localSheetId="20">#REF!</definedName>
    <definedName name="JedenRadekVedleSestavy_28">#REF!</definedName>
    <definedName name="kk">'[12]List details'!$C$5:$C$8</definedName>
    <definedName name="ll">'[12]List details'!$C$5:$C$8</definedName>
    <definedName name="MaxOblastTabulky" localSheetId="7">#REF!</definedName>
    <definedName name="MaxOblastTabulky" localSheetId="6">#REF!</definedName>
    <definedName name="MaxOblastTabulky" localSheetId="5">#REF!</definedName>
    <definedName name="MaxOblastTabulky" localSheetId="9">#REF!</definedName>
    <definedName name="MaxOblastTabulky" localSheetId="15">#REF!</definedName>
    <definedName name="MaxOblastTabulky" localSheetId="11">#REF!</definedName>
    <definedName name="MaxOblastTabulky" localSheetId="16">#REF!</definedName>
    <definedName name="MaxOblastTabulky" localSheetId="14">#REF!</definedName>
    <definedName name="MaxOblastTabulky" localSheetId="1">#REF!</definedName>
    <definedName name="MaxOblastTabulky" localSheetId="4">#REF!</definedName>
    <definedName name="MaxOblastTabulky" localSheetId="2">#REF!</definedName>
    <definedName name="MaxOblastTabulky" localSheetId="21">#REF!</definedName>
    <definedName name="MaxOblastTabulky" localSheetId="20">#REF!</definedName>
    <definedName name="MaxOblastTabulky">#REF!</definedName>
    <definedName name="MaxOblastTabulky_11" localSheetId="7">#REF!</definedName>
    <definedName name="MaxOblastTabulky_11" localSheetId="6">#REF!</definedName>
    <definedName name="MaxOblastTabulky_11" localSheetId="5">#REF!</definedName>
    <definedName name="MaxOblastTabulky_11" localSheetId="9">#REF!</definedName>
    <definedName name="MaxOblastTabulky_11" localSheetId="15">#REF!</definedName>
    <definedName name="MaxOblastTabulky_11" localSheetId="11">#REF!</definedName>
    <definedName name="MaxOblastTabulky_11" localSheetId="16">#REF!</definedName>
    <definedName name="MaxOblastTabulky_11" localSheetId="14">#REF!</definedName>
    <definedName name="MaxOblastTabulky_11" localSheetId="1">#REF!</definedName>
    <definedName name="MaxOblastTabulky_11" localSheetId="4">#REF!</definedName>
    <definedName name="MaxOblastTabulky_11" localSheetId="2">#REF!</definedName>
    <definedName name="MaxOblastTabulky_11" localSheetId="21">#REF!</definedName>
    <definedName name="MaxOblastTabulky_11" localSheetId="20">#REF!</definedName>
    <definedName name="MaxOblastTabulky_11">#REF!</definedName>
    <definedName name="MaxOblastTabulky_2" localSheetId="7">#REF!</definedName>
    <definedName name="MaxOblastTabulky_2" localSheetId="6">#REF!</definedName>
    <definedName name="MaxOblastTabulky_2" localSheetId="5">#REF!</definedName>
    <definedName name="MaxOblastTabulky_2" localSheetId="9">#REF!</definedName>
    <definedName name="MaxOblastTabulky_2" localSheetId="15">#REF!</definedName>
    <definedName name="MaxOblastTabulky_2" localSheetId="11">#REF!</definedName>
    <definedName name="MaxOblastTabulky_2" localSheetId="16">#REF!</definedName>
    <definedName name="MaxOblastTabulky_2" localSheetId="14">#REF!</definedName>
    <definedName name="MaxOblastTabulky_2" localSheetId="1">#REF!</definedName>
    <definedName name="MaxOblastTabulky_2" localSheetId="4">#REF!</definedName>
    <definedName name="MaxOblastTabulky_2" localSheetId="2">#REF!</definedName>
    <definedName name="MaxOblastTabulky_2" localSheetId="21">#REF!</definedName>
    <definedName name="MaxOblastTabulky_2" localSheetId="20">#REF!</definedName>
    <definedName name="MaxOblastTabulky_2">#REF!</definedName>
    <definedName name="MaxOblastTabulky_28" localSheetId="7">#REF!</definedName>
    <definedName name="MaxOblastTabulky_28" localSheetId="6">#REF!</definedName>
    <definedName name="MaxOblastTabulky_28" localSheetId="5">#REF!</definedName>
    <definedName name="MaxOblastTabulky_28" localSheetId="9">#REF!</definedName>
    <definedName name="MaxOblastTabulky_28" localSheetId="15">#REF!</definedName>
    <definedName name="MaxOblastTabulky_28" localSheetId="11">#REF!</definedName>
    <definedName name="MaxOblastTabulky_28" localSheetId="16">#REF!</definedName>
    <definedName name="MaxOblastTabulky_28" localSheetId="14">#REF!</definedName>
    <definedName name="MaxOblastTabulky_28" localSheetId="1">#REF!</definedName>
    <definedName name="MaxOblastTabulky_28" localSheetId="4">#REF!</definedName>
    <definedName name="MaxOblastTabulky_28" localSheetId="2">#REF!</definedName>
    <definedName name="MaxOblastTabulky_28" localSheetId="21">#REF!</definedName>
    <definedName name="MaxOblastTabulky_28" localSheetId="20">#REF!</definedName>
    <definedName name="MaxOblastTabulky_28">#REF!</definedName>
    <definedName name="Meth" localSheetId="7">#REF!</definedName>
    <definedName name="Meth" localSheetId="6">#REF!</definedName>
    <definedName name="Meth" localSheetId="5">#REF!</definedName>
    <definedName name="Meth" localSheetId="9">#REF!</definedName>
    <definedName name="Meth" localSheetId="15">#REF!</definedName>
    <definedName name="Meth" localSheetId="11">#REF!</definedName>
    <definedName name="Meth" localSheetId="16">#REF!</definedName>
    <definedName name="Meth" localSheetId="14">#REF!</definedName>
    <definedName name="Meth" localSheetId="1">#REF!</definedName>
    <definedName name="Meth" localSheetId="4">#REF!</definedName>
    <definedName name="Meth" localSheetId="2">#REF!</definedName>
    <definedName name="Meth" localSheetId="21">#REF!</definedName>
    <definedName name="Meth" localSheetId="20">#REF!</definedName>
    <definedName name="Meth">#REF!</definedName>
    <definedName name="O" localSheetId="7">#REF!</definedName>
    <definedName name="O" localSheetId="6">#REF!</definedName>
    <definedName name="O" localSheetId="5">#REF!</definedName>
    <definedName name="O" localSheetId="9">#REF!</definedName>
    <definedName name="O" localSheetId="15">#REF!</definedName>
    <definedName name="O" localSheetId="11">#REF!</definedName>
    <definedName name="O" localSheetId="16">#REF!</definedName>
    <definedName name="O" localSheetId="14">#REF!</definedName>
    <definedName name="O" localSheetId="1">#REF!</definedName>
    <definedName name="O" localSheetId="4">#REF!</definedName>
    <definedName name="O" localSheetId="2">#REF!</definedName>
    <definedName name="O" localSheetId="21">#REF!</definedName>
    <definedName name="O" localSheetId="20">#REF!</definedName>
    <definedName name="O">#REF!</definedName>
    <definedName name="OblastDat2" localSheetId="7">#REF!</definedName>
    <definedName name="OblastDat2" localSheetId="6">#REF!</definedName>
    <definedName name="OblastDat2" localSheetId="5">#REF!</definedName>
    <definedName name="OblastDat2" localSheetId="9">#REF!</definedName>
    <definedName name="OblastDat2" localSheetId="15">#REF!</definedName>
    <definedName name="OblastDat2" localSheetId="11">#REF!</definedName>
    <definedName name="OblastDat2" localSheetId="16">#REF!</definedName>
    <definedName name="OblastDat2" localSheetId="14">#REF!</definedName>
    <definedName name="OblastDat2" localSheetId="1">#REF!</definedName>
    <definedName name="OblastDat2" localSheetId="4">#REF!</definedName>
    <definedName name="OblastDat2" localSheetId="2">#REF!</definedName>
    <definedName name="OblastDat2" localSheetId="21">#REF!</definedName>
    <definedName name="OblastDat2" localSheetId="20">#REF!</definedName>
    <definedName name="OblastDat2">#REF!</definedName>
    <definedName name="OblastDat2_11" localSheetId="7">#REF!</definedName>
    <definedName name="OblastDat2_11" localSheetId="6">#REF!</definedName>
    <definedName name="OblastDat2_11" localSheetId="5">#REF!</definedName>
    <definedName name="OblastDat2_11" localSheetId="9">#REF!</definedName>
    <definedName name="OblastDat2_11" localSheetId="15">#REF!</definedName>
    <definedName name="OblastDat2_11" localSheetId="11">#REF!</definedName>
    <definedName name="OblastDat2_11" localSheetId="16">#REF!</definedName>
    <definedName name="OblastDat2_11" localSheetId="14">#REF!</definedName>
    <definedName name="OblastDat2_11" localSheetId="1">#REF!</definedName>
    <definedName name="OblastDat2_11" localSheetId="4">#REF!</definedName>
    <definedName name="OblastDat2_11" localSheetId="2">#REF!</definedName>
    <definedName name="OblastDat2_11" localSheetId="21">#REF!</definedName>
    <definedName name="OblastDat2_11" localSheetId="20">#REF!</definedName>
    <definedName name="OblastDat2_11">#REF!</definedName>
    <definedName name="OblastDat2_2" localSheetId="7">#REF!</definedName>
    <definedName name="OblastDat2_2" localSheetId="6">#REF!</definedName>
    <definedName name="OblastDat2_2" localSheetId="5">#REF!</definedName>
    <definedName name="OblastDat2_2" localSheetId="9">#REF!</definedName>
    <definedName name="OblastDat2_2" localSheetId="15">#REF!</definedName>
    <definedName name="OblastDat2_2" localSheetId="11">#REF!</definedName>
    <definedName name="OblastDat2_2" localSheetId="16">#REF!</definedName>
    <definedName name="OblastDat2_2" localSheetId="14">#REF!</definedName>
    <definedName name="OblastDat2_2" localSheetId="1">#REF!</definedName>
    <definedName name="OblastDat2_2" localSheetId="4">#REF!</definedName>
    <definedName name="OblastDat2_2" localSheetId="2">#REF!</definedName>
    <definedName name="OblastDat2_2" localSheetId="21">#REF!</definedName>
    <definedName name="OblastDat2_2" localSheetId="20">#REF!</definedName>
    <definedName name="OblastDat2_2">#REF!</definedName>
    <definedName name="OblastDat2_28" localSheetId="7">#REF!</definedName>
    <definedName name="OblastDat2_28" localSheetId="6">#REF!</definedName>
    <definedName name="OblastDat2_28" localSheetId="5">#REF!</definedName>
    <definedName name="OblastDat2_28" localSheetId="9">#REF!</definedName>
    <definedName name="OblastDat2_28" localSheetId="15">#REF!</definedName>
    <definedName name="OblastDat2_28" localSheetId="11">#REF!</definedName>
    <definedName name="OblastDat2_28" localSheetId="16">#REF!</definedName>
    <definedName name="OblastDat2_28" localSheetId="14">#REF!</definedName>
    <definedName name="OblastDat2_28" localSheetId="1">#REF!</definedName>
    <definedName name="OblastDat2_28" localSheetId="4">#REF!</definedName>
    <definedName name="OblastDat2_28" localSheetId="2">#REF!</definedName>
    <definedName name="OblastDat2_28" localSheetId="21">#REF!</definedName>
    <definedName name="OblastDat2_28" localSheetId="20">#REF!</definedName>
    <definedName name="OblastDat2_28">#REF!</definedName>
    <definedName name="OblastNadpisuRadku" localSheetId="7">#REF!</definedName>
    <definedName name="OblastNadpisuRadku" localSheetId="6">#REF!</definedName>
    <definedName name="OblastNadpisuRadku" localSheetId="5">#REF!</definedName>
    <definedName name="OblastNadpisuRadku" localSheetId="9">#REF!</definedName>
    <definedName name="OblastNadpisuRadku" localSheetId="15">#REF!</definedName>
    <definedName name="OblastNadpisuRadku" localSheetId="11">#REF!</definedName>
    <definedName name="OblastNadpisuRadku" localSheetId="16">#REF!</definedName>
    <definedName name="OblastNadpisuRadku" localSheetId="14">#REF!</definedName>
    <definedName name="OblastNadpisuRadku" localSheetId="1">#REF!</definedName>
    <definedName name="OblastNadpisuRadku" localSheetId="4">#REF!</definedName>
    <definedName name="OblastNadpisuRadku" localSheetId="2">#REF!</definedName>
    <definedName name="OblastNadpisuRadku" localSheetId="21">#REF!</definedName>
    <definedName name="OblastNadpisuRadku" localSheetId="20">#REF!</definedName>
    <definedName name="OblastNadpisuRadku">#REF!</definedName>
    <definedName name="OblastNadpisuRadku_11" localSheetId="7">#REF!</definedName>
    <definedName name="OblastNadpisuRadku_11" localSheetId="6">#REF!</definedName>
    <definedName name="OblastNadpisuRadku_11" localSheetId="5">#REF!</definedName>
    <definedName name="OblastNadpisuRadku_11" localSheetId="9">#REF!</definedName>
    <definedName name="OblastNadpisuRadku_11" localSheetId="15">#REF!</definedName>
    <definedName name="OblastNadpisuRadku_11" localSheetId="11">#REF!</definedName>
    <definedName name="OblastNadpisuRadku_11" localSheetId="16">#REF!</definedName>
    <definedName name="OblastNadpisuRadku_11" localSheetId="14">#REF!</definedName>
    <definedName name="OblastNadpisuRadku_11" localSheetId="1">#REF!</definedName>
    <definedName name="OblastNadpisuRadku_11" localSheetId="4">#REF!</definedName>
    <definedName name="OblastNadpisuRadku_11" localSheetId="2">#REF!</definedName>
    <definedName name="OblastNadpisuRadku_11" localSheetId="21">#REF!</definedName>
    <definedName name="OblastNadpisuRadku_11" localSheetId="20">#REF!</definedName>
    <definedName name="OblastNadpisuRadku_11">#REF!</definedName>
    <definedName name="OblastNadpisuRadku_2" localSheetId="7">#REF!</definedName>
    <definedName name="OblastNadpisuRadku_2" localSheetId="6">#REF!</definedName>
    <definedName name="OblastNadpisuRadku_2" localSheetId="5">#REF!</definedName>
    <definedName name="OblastNadpisuRadku_2" localSheetId="9">#REF!</definedName>
    <definedName name="OblastNadpisuRadku_2" localSheetId="15">#REF!</definedName>
    <definedName name="OblastNadpisuRadku_2" localSheetId="11">#REF!</definedName>
    <definedName name="OblastNadpisuRadku_2" localSheetId="16">#REF!</definedName>
    <definedName name="OblastNadpisuRadku_2" localSheetId="14">#REF!</definedName>
    <definedName name="OblastNadpisuRadku_2" localSheetId="1">#REF!</definedName>
    <definedName name="OblastNadpisuRadku_2" localSheetId="4">#REF!</definedName>
    <definedName name="OblastNadpisuRadku_2" localSheetId="2">#REF!</definedName>
    <definedName name="OblastNadpisuRadku_2" localSheetId="21">#REF!</definedName>
    <definedName name="OblastNadpisuRadku_2" localSheetId="20">#REF!</definedName>
    <definedName name="OblastNadpisuRadku_2">#REF!</definedName>
    <definedName name="OblastNadpisuRadku_28" localSheetId="7">#REF!</definedName>
    <definedName name="OblastNadpisuRadku_28" localSheetId="6">#REF!</definedName>
    <definedName name="OblastNadpisuRadku_28" localSheetId="5">#REF!</definedName>
    <definedName name="OblastNadpisuRadku_28" localSheetId="9">#REF!</definedName>
    <definedName name="OblastNadpisuRadku_28" localSheetId="15">#REF!</definedName>
    <definedName name="OblastNadpisuRadku_28" localSheetId="11">#REF!</definedName>
    <definedName name="OblastNadpisuRadku_28" localSheetId="16">#REF!</definedName>
    <definedName name="OblastNadpisuRadku_28" localSheetId="14">#REF!</definedName>
    <definedName name="OblastNadpisuRadku_28" localSheetId="1">#REF!</definedName>
    <definedName name="OblastNadpisuRadku_28" localSheetId="4">#REF!</definedName>
    <definedName name="OblastNadpisuRadku_28" localSheetId="2">#REF!</definedName>
    <definedName name="OblastNadpisuRadku_28" localSheetId="21">#REF!</definedName>
    <definedName name="OblastNadpisuRadku_28" localSheetId="20">#REF!</definedName>
    <definedName name="OblastNadpisuRadku_28">#REF!</definedName>
    <definedName name="OblastNadpisuSloupcu" localSheetId="7">#REF!</definedName>
    <definedName name="OblastNadpisuSloupcu" localSheetId="6">#REF!</definedName>
    <definedName name="OblastNadpisuSloupcu" localSheetId="5">#REF!</definedName>
    <definedName name="OblastNadpisuSloupcu" localSheetId="9">#REF!</definedName>
    <definedName name="OblastNadpisuSloupcu" localSheetId="15">#REF!</definedName>
    <definedName name="OblastNadpisuSloupcu" localSheetId="11">#REF!</definedName>
    <definedName name="OblastNadpisuSloupcu" localSheetId="16">#REF!</definedName>
    <definedName name="OblastNadpisuSloupcu" localSheetId="14">#REF!</definedName>
    <definedName name="OblastNadpisuSloupcu" localSheetId="1">#REF!</definedName>
    <definedName name="OblastNadpisuSloupcu" localSheetId="4">#REF!</definedName>
    <definedName name="OblastNadpisuSloupcu" localSheetId="2">#REF!</definedName>
    <definedName name="OblastNadpisuSloupcu" localSheetId="21">#REF!</definedName>
    <definedName name="OblastNadpisuSloupcu" localSheetId="20">#REF!</definedName>
    <definedName name="OblastNadpisuSloupcu">#REF!</definedName>
    <definedName name="OblastNadpisuSloupcu_11" localSheetId="7">#REF!</definedName>
    <definedName name="OblastNadpisuSloupcu_11" localSheetId="6">#REF!</definedName>
    <definedName name="OblastNadpisuSloupcu_11" localSheetId="5">#REF!</definedName>
    <definedName name="OblastNadpisuSloupcu_11" localSheetId="9">#REF!</definedName>
    <definedName name="OblastNadpisuSloupcu_11" localSheetId="15">#REF!</definedName>
    <definedName name="OblastNadpisuSloupcu_11" localSheetId="11">#REF!</definedName>
    <definedName name="OblastNadpisuSloupcu_11" localSheetId="16">#REF!</definedName>
    <definedName name="OblastNadpisuSloupcu_11" localSheetId="14">#REF!</definedName>
    <definedName name="OblastNadpisuSloupcu_11" localSheetId="1">#REF!</definedName>
    <definedName name="OblastNadpisuSloupcu_11" localSheetId="4">#REF!</definedName>
    <definedName name="OblastNadpisuSloupcu_11" localSheetId="2">#REF!</definedName>
    <definedName name="OblastNadpisuSloupcu_11" localSheetId="21">#REF!</definedName>
    <definedName name="OblastNadpisuSloupcu_11" localSheetId="20">#REF!</definedName>
    <definedName name="OblastNadpisuSloupcu_11">#REF!</definedName>
    <definedName name="OblastNadpisuSloupcu_2" localSheetId="7">#REF!</definedName>
    <definedName name="OblastNadpisuSloupcu_2" localSheetId="6">#REF!</definedName>
    <definedName name="OblastNadpisuSloupcu_2" localSheetId="5">#REF!</definedName>
    <definedName name="OblastNadpisuSloupcu_2" localSheetId="9">#REF!</definedName>
    <definedName name="OblastNadpisuSloupcu_2" localSheetId="15">#REF!</definedName>
    <definedName name="OblastNadpisuSloupcu_2" localSheetId="11">#REF!</definedName>
    <definedName name="OblastNadpisuSloupcu_2" localSheetId="16">#REF!</definedName>
    <definedName name="OblastNadpisuSloupcu_2" localSheetId="14">#REF!</definedName>
    <definedName name="OblastNadpisuSloupcu_2" localSheetId="1">#REF!</definedName>
    <definedName name="OblastNadpisuSloupcu_2" localSheetId="4">#REF!</definedName>
    <definedName name="OblastNadpisuSloupcu_2" localSheetId="2">#REF!</definedName>
    <definedName name="OblastNadpisuSloupcu_2" localSheetId="21">#REF!</definedName>
    <definedName name="OblastNadpisuSloupcu_2" localSheetId="20">#REF!</definedName>
    <definedName name="OblastNadpisuSloupcu_2">#REF!</definedName>
    <definedName name="OblastNadpisuSloupcu_28" localSheetId="7">#REF!</definedName>
    <definedName name="OblastNadpisuSloupcu_28" localSheetId="6">#REF!</definedName>
    <definedName name="OblastNadpisuSloupcu_28" localSheetId="5">#REF!</definedName>
    <definedName name="OblastNadpisuSloupcu_28" localSheetId="9">#REF!</definedName>
    <definedName name="OblastNadpisuSloupcu_28" localSheetId="15">#REF!</definedName>
    <definedName name="OblastNadpisuSloupcu_28" localSheetId="11">#REF!</definedName>
    <definedName name="OblastNadpisuSloupcu_28" localSheetId="16">#REF!</definedName>
    <definedName name="OblastNadpisuSloupcu_28" localSheetId="14">#REF!</definedName>
    <definedName name="OblastNadpisuSloupcu_28" localSheetId="1">#REF!</definedName>
    <definedName name="OblastNadpisuSloupcu_28" localSheetId="4">#REF!</definedName>
    <definedName name="OblastNadpisuSloupcu_28" localSheetId="2">#REF!</definedName>
    <definedName name="OblastNadpisuSloupcu_28" localSheetId="21">#REF!</definedName>
    <definedName name="OblastNadpisuSloupcu_28" localSheetId="20">#REF!</definedName>
    <definedName name="OblastNadpisuSloupcu_28">#REF!</definedName>
    <definedName name="OK" localSheetId="7">#REF!</definedName>
    <definedName name="OK" localSheetId="6">#REF!</definedName>
    <definedName name="OK" localSheetId="5">#REF!</definedName>
    <definedName name="OK" localSheetId="9">#REF!</definedName>
    <definedName name="OK" localSheetId="15">#REF!</definedName>
    <definedName name="OK" localSheetId="11">#REF!</definedName>
    <definedName name="OK" localSheetId="16">#REF!</definedName>
    <definedName name="OK" localSheetId="14">#REF!</definedName>
    <definedName name="OK" localSheetId="1">#REF!</definedName>
    <definedName name="OK" localSheetId="4">#REF!</definedName>
    <definedName name="OK" localSheetId="2">#REF!</definedName>
    <definedName name="OK" localSheetId="21">#REF!</definedName>
    <definedName name="OK" localSheetId="20">#REF!</definedName>
    <definedName name="OK">#REF!</definedName>
    <definedName name="_xlnm.Print_Area" localSheetId="13">CSV_OR_GEN!$A$1:$L$12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9">#REF!</definedName>
    <definedName name="Print_Area_MI" localSheetId="15">#REF!</definedName>
    <definedName name="Print_Area_MI" localSheetId="12">#REF!</definedName>
    <definedName name="Print_Area_MI" localSheetId="11">#REF!</definedName>
    <definedName name="Print_Area_MI" localSheetId="16">#REF!</definedName>
    <definedName name="Print_Area_MI" localSheetId="14">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21">#REF!</definedName>
    <definedName name="Print_Area_MI" localSheetId="20">#REF!</definedName>
    <definedName name="Print_Area_MI">#REF!</definedName>
    <definedName name="Print_Area_MI_11" localSheetId="7">#REF!</definedName>
    <definedName name="Print_Area_MI_11" localSheetId="6">#REF!</definedName>
    <definedName name="Print_Area_MI_11" localSheetId="5">#REF!</definedName>
    <definedName name="Print_Area_MI_11" localSheetId="9">#REF!</definedName>
    <definedName name="Print_Area_MI_11" localSheetId="15">#REF!</definedName>
    <definedName name="Print_Area_MI_11" localSheetId="12">#REF!</definedName>
    <definedName name="Print_Area_MI_11" localSheetId="11">#REF!</definedName>
    <definedName name="Print_Area_MI_11" localSheetId="16">#REF!</definedName>
    <definedName name="Print_Area_MI_11" localSheetId="14">#REF!</definedName>
    <definedName name="Print_Area_MI_11" localSheetId="1">#REF!</definedName>
    <definedName name="Print_Area_MI_11" localSheetId="4">#REF!</definedName>
    <definedName name="Print_Area_MI_11" localSheetId="2">#REF!</definedName>
    <definedName name="Print_Area_MI_11" localSheetId="21">#REF!</definedName>
    <definedName name="Print_Area_MI_11" localSheetId="20">#REF!</definedName>
    <definedName name="Print_Area_MI_11">#REF!</definedName>
    <definedName name="Print_Area_MI_2" localSheetId="7">#REF!</definedName>
    <definedName name="Print_Area_MI_2" localSheetId="6">#REF!</definedName>
    <definedName name="Print_Area_MI_2" localSheetId="5">#REF!</definedName>
    <definedName name="Print_Area_MI_2" localSheetId="9">#REF!</definedName>
    <definedName name="Print_Area_MI_2" localSheetId="15">#REF!</definedName>
    <definedName name="Print_Area_MI_2" localSheetId="12">#REF!</definedName>
    <definedName name="Print_Area_MI_2" localSheetId="11">#REF!</definedName>
    <definedName name="Print_Area_MI_2" localSheetId="16">#REF!</definedName>
    <definedName name="Print_Area_MI_2" localSheetId="14">#REF!</definedName>
    <definedName name="Print_Area_MI_2" localSheetId="1">#REF!</definedName>
    <definedName name="Print_Area_MI_2" localSheetId="4">#REF!</definedName>
    <definedName name="Print_Area_MI_2" localSheetId="2">#REF!</definedName>
    <definedName name="Print_Area_MI_2" localSheetId="21">#REF!</definedName>
    <definedName name="Print_Area_MI_2" localSheetId="20">#REF!</definedName>
    <definedName name="Print_Area_MI_2">#REF!</definedName>
    <definedName name="Print_Area_MI_28" localSheetId="7">#REF!</definedName>
    <definedName name="Print_Area_MI_28" localSheetId="6">#REF!</definedName>
    <definedName name="Print_Area_MI_28" localSheetId="5">#REF!</definedName>
    <definedName name="Print_Area_MI_28" localSheetId="9">#REF!</definedName>
    <definedName name="Print_Area_MI_28" localSheetId="15">#REF!</definedName>
    <definedName name="Print_Area_MI_28" localSheetId="11">#REF!</definedName>
    <definedName name="Print_Area_MI_28" localSheetId="16">#REF!</definedName>
    <definedName name="Print_Area_MI_28" localSheetId="14">#REF!</definedName>
    <definedName name="Print_Area_MI_28" localSheetId="1">#REF!</definedName>
    <definedName name="Print_Area_MI_28" localSheetId="4">#REF!</definedName>
    <definedName name="Print_Area_MI_28" localSheetId="2">#REF!</definedName>
    <definedName name="Print_Area_MI_28" localSheetId="21">#REF!</definedName>
    <definedName name="Print_Area_MI_28" localSheetId="20">#REF!</definedName>
    <definedName name="Print_Area_MI_2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9">#REF!</definedName>
    <definedName name="Print_Titles_MI" localSheetId="15">#REF!</definedName>
    <definedName name="Print_Titles_MI" localSheetId="11">#REF!</definedName>
    <definedName name="Print_Titles_MI" localSheetId="16">#REF!</definedName>
    <definedName name="Print_Titles_MI" localSheetId="14">#REF!</definedName>
    <definedName name="Print_Titles_MI" localSheetId="1">#REF!</definedName>
    <definedName name="Print_Titles_MI" localSheetId="4">#REF!</definedName>
    <definedName name="Print_Titles_MI" localSheetId="2">#REF!</definedName>
    <definedName name="Print_Titles_MI" localSheetId="21">#REF!</definedName>
    <definedName name="Print_Titles_MI" localSheetId="20">#REF!</definedName>
    <definedName name="Print_Titles_MI">#REF!</definedName>
    <definedName name="Print_Titles_MI_11" localSheetId="7">#REF!</definedName>
    <definedName name="Print_Titles_MI_11" localSheetId="6">#REF!</definedName>
    <definedName name="Print_Titles_MI_11" localSheetId="5">#REF!</definedName>
    <definedName name="Print_Titles_MI_11" localSheetId="9">#REF!</definedName>
    <definedName name="Print_Titles_MI_11" localSheetId="15">#REF!</definedName>
    <definedName name="Print_Titles_MI_11" localSheetId="11">#REF!</definedName>
    <definedName name="Print_Titles_MI_11" localSheetId="16">#REF!</definedName>
    <definedName name="Print_Titles_MI_11" localSheetId="14">#REF!</definedName>
    <definedName name="Print_Titles_MI_11" localSheetId="1">#REF!</definedName>
    <definedName name="Print_Titles_MI_11" localSheetId="4">#REF!</definedName>
    <definedName name="Print_Titles_MI_11" localSheetId="2">#REF!</definedName>
    <definedName name="Print_Titles_MI_11" localSheetId="21">#REF!</definedName>
    <definedName name="Print_Titles_MI_11" localSheetId="20">#REF!</definedName>
    <definedName name="Print_Titles_MI_11">#REF!</definedName>
    <definedName name="Print_Titles_MI_2" localSheetId="7">#REF!</definedName>
    <definedName name="Print_Titles_MI_2" localSheetId="6">#REF!</definedName>
    <definedName name="Print_Titles_MI_2" localSheetId="5">#REF!</definedName>
    <definedName name="Print_Titles_MI_2" localSheetId="9">#REF!</definedName>
    <definedName name="Print_Titles_MI_2" localSheetId="15">#REF!</definedName>
    <definedName name="Print_Titles_MI_2" localSheetId="11">#REF!</definedName>
    <definedName name="Print_Titles_MI_2" localSheetId="16">#REF!</definedName>
    <definedName name="Print_Titles_MI_2" localSheetId="14">#REF!</definedName>
    <definedName name="Print_Titles_MI_2" localSheetId="1">#REF!</definedName>
    <definedName name="Print_Titles_MI_2" localSheetId="4">#REF!</definedName>
    <definedName name="Print_Titles_MI_2" localSheetId="2">#REF!</definedName>
    <definedName name="Print_Titles_MI_2" localSheetId="21">#REF!</definedName>
    <definedName name="Print_Titles_MI_2" localSheetId="20">#REF!</definedName>
    <definedName name="Print_Titles_MI_2">#REF!</definedName>
    <definedName name="Print_Titles_MI_28" localSheetId="7">#REF!</definedName>
    <definedName name="Print_Titles_MI_28" localSheetId="6">#REF!</definedName>
    <definedName name="Print_Titles_MI_28" localSheetId="5">#REF!</definedName>
    <definedName name="Print_Titles_MI_28" localSheetId="9">#REF!</definedName>
    <definedName name="Print_Titles_MI_28" localSheetId="15">#REF!</definedName>
    <definedName name="Print_Titles_MI_28" localSheetId="11">#REF!</definedName>
    <definedName name="Print_Titles_MI_28" localSheetId="16">#REF!</definedName>
    <definedName name="Print_Titles_MI_28" localSheetId="14">#REF!</definedName>
    <definedName name="Print_Titles_MI_28" localSheetId="1">#REF!</definedName>
    <definedName name="Print_Titles_MI_28" localSheetId="4">#REF!</definedName>
    <definedName name="Print_Titles_MI_28" localSheetId="2">#REF!</definedName>
    <definedName name="Print_Titles_MI_28" localSheetId="21">#REF!</definedName>
    <definedName name="Print_Titles_MI_28" localSheetId="20">#REF!</definedName>
    <definedName name="Print_Titles_MI_28">#REF!</definedName>
    <definedName name="Range" localSheetId="7">#REF!</definedName>
    <definedName name="Range" localSheetId="6">#REF!</definedName>
    <definedName name="Range" localSheetId="5">#REF!</definedName>
    <definedName name="Range" localSheetId="9">#REF!</definedName>
    <definedName name="Range" localSheetId="15">#REF!</definedName>
    <definedName name="Range" localSheetId="11">#REF!</definedName>
    <definedName name="Range" localSheetId="16">#REF!</definedName>
    <definedName name="Range" localSheetId="14">#REF!</definedName>
    <definedName name="Range" localSheetId="1">#REF!</definedName>
    <definedName name="Range" localSheetId="4">#REF!</definedName>
    <definedName name="Range" localSheetId="2">#REF!</definedName>
    <definedName name="Range" localSheetId="21">#REF!</definedName>
    <definedName name="Range" localSheetId="20">#REF!</definedName>
    <definedName name="Range">#REF!</definedName>
    <definedName name="rfgf" localSheetId="7">'[1]Table 39_'!#REF!</definedName>
    <definedName name="rfgf" localSheetId="6">'[2]Table 39_'!#REF!</definedName>
    <definedName name="rfgf" localSheetId="5">'[2]Table 39_'!#REF!</definedName>
    <definedName name="rfgf" localSheetId="9">'[2]Table 39_'!#REF!</definedName>
    <definedName name="rfgf" localSheetId="15">'[2]Table 39_'!#REF!</definedName>
    <definedName name="rfgf" localSheetId="12">'[2]Table 39_'!#REF!</definedName>
    <definedName name="rfgf" localSheetId="11">'[2]Table 39_'!#REF!</definedName>
    <definedName name="rfgf" localSheetId="14">'[1]Table 39_'!#REF!</definedName>
    <definedName name="rfgf" localSheetId="1">'[3]Table 39_'!#REF!</definedName>
    <definedName name="rfgf" localSheetId="4">'[2]Table 39_'!#REF!</definedName>
    <definedName name="rfgf" localSheetId="2">'[2]Table 39_'!#REF!</definedName>
    <definedName name="rfgf" localSheetId="21">'[2]Table 39_'!#REF!</definedName>
    <definedName name="rfgf" localSheetId="20">'[2]Table 39_'!#REF!</definedName>
    <definedName name="rfgf">'[2]Table 39_'!#REF!</definedName>
    <definedName name="RgFwd" localSheetId="7">#REF!</definedName>
    <definedName name="RgFwd" localSheetId="6">#REF!</definedName>
    <definedName name="RgFwd" localSheetId="5">#REF!</definedName>
    <definedName name="RgFwd" localSheetId="9">#REF!</definedName>
    <definedName name="RgFwd" localSheetId="15">#REF!</definedName>
    <definedName name="RgFwd" localSheetId="11">#REF!</definedName>
    <definedName name="RgFwd" localSheetId="16">#REF!</definedName>
    <definedName name="RgFwd" localSheetId="14">#REF!</definedName>
    <definedName name="RgFwd" localSheetId="1">#REF!</definedName>
    <definedName name="RgFwd" localSheetId="4">#REF!</definedName>
    <definedName name="RgFwd" localSheetId="2">#REF!</definedName>
    <definedName name="RgFwd" localSheetId="21">#REF!</definedName>
    <definedName name="RgFwd" localSheetId="20">#REF!</definedName>
    <definedName name="RgFwd">#REF!</definedName>
    <definedName name="RgMatFwd" localSheetId="7">#REF!</definedName>
    <definedName name="RgMatFwd" localSheetId="6">#REF!</definedName>
    <definedName name="RgMatFwd" localSheetId="5">#REF!</definedName>
    <definedName name="RgMatFwd" localSheetId="9">#REF!</definedName>
    <definedName name="RgMatFwd" localSheetId="15">#REF!</definedName>
    <definedName name="RgMatFwd" localSheetId="11">#REF!</definedName>
    <definedName name="RgMatFwd" localSheetId="16">#REF!</definedName>
    <definedName name="RgMatFwd" localSheetId="14">#REF!</definedName>
    <definedName name="RgMatFwd" localSheetId="1">#REF!</definedName>
    <definedName name="RgMatFwd" localSheetId="4">#REF!</definedName>
    <definedName name="RgMatFwd" localSheetId="2">#REF!</definedName>
    <definedName name="RgMatFwd" localSheetId="21">#REF!</definedName>
    <definedName name="RgMatFwd" localSheetId="20">#REF!</definedName>
    <definedName name="RgMatFwd">#REF!</definedName>
    <definedName name="RgMatSwaps" localSheetId="7">#REF!</definedName>
    <definedName name="RgMatSwaps" localSheetId="6">#REF!</definedName>
    <definedName name="RgMatSwaps" localSheetId="5">#REF!</definedName>
    <definedName name="RgMatSwaps" localSheetId="9">#REF!</definedName>
    <definedName name="RgMatSwaps" localSheetId="15">#REF!</definedName>
    <definedName name="RgMatSwaps" localSheetId="11">#REF!</definedName>
    <definedName name="RgMatSwaps" localSheetId="16">#REF!</definedName>
    <definedName name="RgMatSwaps" localSheetId="14">#REF!</definedName>
    <definedName name="RgMatSwaps" localSheetId="1">#REF!</definedName>
    <definedName name="RgMatSwaps" localSheetId="4">#REF!</definedName>
    <definedName name="RgMatSwaps" localSheetId="2">#REF!</definedName>
    <definedName name="RgMatSwaps" localSheetId="21">#REF!</definedName>
    <definedName name="RgMatSwaps" localSheetId="20">#REF!</definedName>
    <definedName name="RgMatSwaps">#REF!</definedName>
    <definedName name="RgSpot" localSheetId="7">#REF!</definedName>
    <definedName name="RgSpot" localSheetId="6">#REF!</definedName>
    <definedName name="RgSpot" localSheetId="5">#REF!</definedName>
    <definedName name="RgSpot" localSheetId="9">#REF!</definedName>
    <definedName name="RgSpot" localSheetId="15">#REF!</definedName>
    <definedName name="RgSpot" localSheetId="11">#REF!</definedName>
    <definedName name="RgSpot" localSheetId="16">#REF!</definedName>
    <definedName name="RgSpot" localSheetId="14">#REF!</definedName>
    <definedName name="RgSpot" localSheetId="1">#REF!</definedName>
    <definedName name="RgSpot" localSheetId="4">#REF!</definedName>
    <definedName name="RgSpot" localSheetId="2">#REF!</definedName>
    <definedName name="RgSpot" localSheetId="21">#REF!</definedName>
    <definedName name="RgSpot" localSheetId="20">#REF!</definedName>
    <definedName name="RgSpot">#REF!</definedName>
    <definedName name="RgSwaps" localSheetId="7">#REF!</definedName>
    <definedName name="RgSwaps" localSheetId="6">#REF!</definedName>
    <definedName name="RgSwaps" localSheetId="5">#REF!</definedName>
    <definedName name="RgSwaps" localSheetId="9">#REF!</definedName>
    <definedName name="RgSwaps" localSheetId="15">#REF!</definedName>
    <definedName name="RgSwaps" localSheetId="11">#REF!</definedName>
    <definedName name="RgSwaps" localSheetId="16">#REF!</definedName>
    <definedName name="RgSwaps" localSheetId="14">#REF!</definedName>
    <definedName name="RgSwaps" localSheetId="1">#REF!</definedName>
    <definedName name="RgSwaps" localSheetId="4">#REF!</definedName>
    <definedName name="RgSwaps" localSheetId="2">#REF!</definedName>
    <definedName name="RgSwaps" localSheetId="21">#REF!</definedName>
    <definedName name="RgSwaps" localSheetId="20">#REF!</definedName>
    <definedName name="RgSwaps">#REF!</definedName>
    <definedName name="RWA" localSheetId="7">#REF!</definedName>
    <definedName name="RWA" localSheetId="6">#REF!</definedName>
    <definedName name="RWA" localSheetId="5">#REF!</definedName>
    <definedName name="RWA" localSheetId="9">#REF!</definedName>
    <definedName name="RWA" localSheetId="15">#REF!</definedName>
    <definedName name="RWA" localSheetId="11">#REF!</definedName>
    <definedName name="RWA" localSheetId="16">#REF!</definedName>
    <definedName name="RWA" localSheetId="14">#REF!</definedName>
    <definedName name="RWA" localSheetId="1">#REF!</definedName>
    <definedName name="RWA" localSheetId="4">#REF!</definedName>
    <definedName name="RWA" localSheetId="2">#REF!</definedName>
    <definedName name="RWA" localSheetId="21">#REF!</definedName>
    <definedName name="RWA" localSheetId="20">#REF!</definedName>
    <definedName name="RWA">#REF!</definedName>
    <definedName name="RWA_dec" localSheetId="7">#REF!</definedName>
    <definedName name="RWA_dec" localSheetId="6">#REF!</definedName>
    <definedName name="RWA_dec" localSheetId="5">#REF!</definedName>
    <definedName name="RWA_dec" localSheetId="9">#REF!</definedName>
    <definedName name="RWA_dec" localSheetId="15">#REF!</definedName>
    <definedName name="RWA_dec" localSheetId="11">#REF!</definedName>
    <definedName name="RWA_dec" localSheetId="16">#REF!</definedName>
    <definedName name="RWA_dec" localSheetId="14">#REF!</definedName>
    <definedName name="RWA_dec" localSheetId="1">#REF!</definedName>
    <definedName name="RWA_dec" localSheetId="4">#REF!</definedName>
    <definedName name="RWA_dec" localSheetId="2">#REF!</definedName>
    <definedName name="RWA_dec" localSheetId="21">#REF!</definedName>
    <definedName name="RWA_dec" localSheetId="20">#REF!</definedName>
    <definedName name="RWA_dec">#REF!</definedName>
    <definedName name="RWA_June" localSheetId="7">#REF!</definedName>
    <definedName name="RWA_June" localSheetId="6">#REF!</definedName>
    <definedName name="RWA_June" localSheetId="5">#REF!</definedName>
    <definedName name="RWA_June" localSheetId="9">#REF!</definedName>
    <definedName name="RWA_June" localSheetId="15">#REF!</definedName>
    <definedName name="RWA_June" localSheetId="11">#REF!</definedName>
    <definedName name="RWA_June" localSheetId="16">#REF!</definedName>
    <definedName name="RWA_June" localSheetId="14">#REF!</definedName>
    <definedName name="RWA_June" localSheetId="1">#REF!</definedName>
    <definedName name="RWA_June" localSheetId="4">#REF!</definedName>
    <definedName name="RWA_June" localSheetId="2">#REF!</definedName>
    <definedName name="RWA_June" localSheetId="21">#REF!</definedName>
    <definedName name="RWA_June" localSheetId="20">#REF!</definedName>
    <definedName name="RWA_June">#REF!</definedName>
    <definedName name="Valid1" localSheetId="7">#REF!</definedName>
    <definedName name="Valid1" localSheetId="6">#REF!</definedName>
    <definedName name="Valid1" localSheetId="5">#REF!</definedName>
    <definedName name="Valid1" localSheetId="9">#REF!</definedName>
    <definedName name="Valid1" localSheetId="15">#REF!</definedName>
    <definedName name="Valid1" localSheetId="11">#REF!</definedName>
    <definedName name="Valid1" localSheetId="16">#REF!</definedName>
    <definedName name="Valid1" localSheetId="14">#REF!</definedName>
    <definedName name="Valid1" localSheetId="1">#REF!</definedName>
    <definedName name="Valid1" localSheetId="4">#REF!</definedName>
    <definedName name="Valid1" localSheetId="2">#REF!</definedName>
    <definedName name="Valid1" localSheetId="21">#REF!</definedName>
    <definedName name="Valid1" localSheetId="20">#REF!</definedName>
    <definedName name="Valid1">#REF!</definedName>
    <definedName name="Valid2" localSheetId="7">#REF!</definedName>
    <definedName name="Valid2" localSheetId="6">#REF!</definedName>
    <definedName name="Valid2" localSheetId="5">#REF!</definedName>
    <definedName name="Valid2" localSheetId="9">#REF!</definedName>
    <definedName name="Valid2" localSheetId="15">#REF!</definedName>
    <definedName name="Valid2" localSheetId="11">#REF!</definedName>
    <definedName name="Valid2" localSheetId="16">#REF!</definedName>
    <definedName name="Valid2" localSheetId="14">#REF!</definedName>
    <definedName name="Valid2" localSheetId="1">#REF!</definedName>
    <definedName name="Valid2" localSheetId="4">#REF!</definedName>
    <definedName name="Valid2" localSheetId="2">#REF!</definedName>
    <definedName name="Valid2" localSheetId="21">#REF!</definedName>
    <definedName name="Valid2" localSheetId="20">#REF!</definedName>
    <definedName name="Valid2">#REF!</definedName>
    <definedName name="Valid3" localSheetId="7">#REF!</definedName>
    <definedName name="Valid3" localSheetId="6">#REF!</definedName>
    <definedName name="Valid3" localSheetId="5">#REF!</definedName>
    <definedName name="Valid3" localSheetId="9">#REF!</definedName>
    <definedName name="Valid3" localSheetId="15">#REF!</definedName>
    <definedName name="Valid3" localSheetId="11">#REF!</definedName>
    <definedName name="Valid3" localSheetId="16">#REF!</definedName>
    <definedName name="Valid3" localSheetId="14">#REF!</definedName>
    <definedName name="Valid3" localSheetId="1">#REF!</definedName>
    <definedName name="Valid3" localSheetId="4">#REF!</definedName>
    <definedName name="Valid3" localSheetId="2">#REF!</definedName>
    <definedName name="Valid3" localSheetId="21">#REF!</definedName>
    <definedName name="Valid3" localSheetId="20">#REF!</definedName>
    <definedName name="Valid3">#REF!</definedName>
    <definedName name="Valid4" localSheetId="7">#REF!</definedName>
    <definedName name="Valid4" localSheetId="6">#REF!</definedName>
    <definedName name="Valid4" localSheetId="5">#REF!</definedName>
    <definedName name="Valid4" localSheetId="9">#REF!</definedName>
    <definedName name="Valid4" localSheetId="15">#REF!</definedName>
    <definedName name="Valid4" localSheetId="11">#REF!</definedName>
    <definedName name="Valid4" localSheetId="16">#REF!</definedName>
    <definedName name="Valid4" localSheetId="14">#REF!</definedName>
    <definedName name="Valid4" localSheetId="1">#REF!</definedName>
    <definedName name="Valid4" localSheetId="4">#REF!</definedName>
    <definedName name="Valid4" localSheetId="2">#REF!</definedName>
    <definedName name="Valid4" localSheetId="21">#REF!</definedName>
    <definedName name="Valid4" localSheetId="20">#REF!</definedName>
    <definedName name="Valid4">#REF!</definedName>
    <definedName name="Valid5" localSheetId="7">#REF!</definedName>
    <definedName name="Valid5" localSheetId="6">#REF!</definedName>
    <definedName name="Valid5" localSheetId="5">#REF!</definedName>
    <definedName name="Valid5" localSheetId="9">#REF!</definedName>
    <definedName name="Valid5" localSheetId="15">#REF!</definedName>
    <definedName name="Valid5" localSheetId="11">#REF!</definedName>
    <definedName name="Valid5" localSheetId="16">#REF!</definedName>
    <definedName name="Valid5" localSheetId="14">#REF!</definedName>
    <definedName name="Valid5" localSheetId="1">#REF!</definedName>
    <definedName name="Valid5" localSheetId="4">#REF!</definedName>
    <definedName name="Valid5" localSheetId="2">#REF!</definedName>
    <definedName name="Valid5" localSheetId="21">#REF!</definedName>
    <definedName name="Valid5" localSheetId="20">#REF!</definedName>
    <definedName name="Valid5">#REF!</definedName>
    <definedName name="w" localSheetId="7">[13]Parameters!#REF!</definedName>
    <definedName name="w" localSheetId="6">[13]Parameters!#REF!</definedName>
    <definedName name="w" localSheetId="5">[13]Parameters!#REF!</definedName>
    <definedName name="w" localSheetId="15">[13]Parameters!#REF!</definedName>
    <definedName name="w" localSheetId="11">[13]Parameters!#REF!</definedName>
    <definedName name="w" localSheetId="14">[13]Parameters!#REF!</definedName>
    <definedName name="w" localSheetId="4">[13]Parameters!#REF!</definedName>
    <definedName name="w" localSheetId="2">[13]Parameters!#REF!</definedName>
    <definedName name="w" localSheetId="21">[13]Parameters!#REF!</definedName>
    <definedName name="w" localSheetId="20">[13]Parameters!#REF!</definedName>
    <definedName name="w">[13]Parameters!#REF!</definedName>
    <definedName name="x">[11]Parameters!$C$32:$C$33</definedName>
    <definedName name="XBRL">[10]Lists!$A$17:$A$19</definedName>
    <definedName name="YesNo" localSheetId="9">[14]Parameters!$D$144:$D$145</definedName>
    <definedName name="YesNo" localSheetId="15">[15]Parameters!$D$144:$D$145</definedName>
    <definedName name="YesNo" localSheetId="12">[14]Parameters!$D$144:$D$145</definedName>
    <definedName name="YesNo" localSheetId="11">[14]Parameters!$D$144:$D$145</definedName>
    <definedName name="YesNo" localSheetId="1">[16]Parameters!$D$144:$D$145</definedName>
    <definedName name="YesNo" localSheetId="4">[14]Parameters!$D$144:$D$145</definedName>
    <definedName name="YesNo" localSheetId="2">[14]Parameters!$D$144:$D$145</definedName>
    <definedName name="YesNo">[14]Parameters!$D$144:$D$145</definedName>
    <definedName name="YesNo2Basel2" localSheetId="7">[13]Parameters!#REF!</definedName>
    <definedName name="YesNo2Basel2" localSheetId="6">[13]Parameters!#REF!</definedName>
    <definedName name="YesNo2Basel2" localSheetId="5">[13]Parameters!#REF!</definedName>
    <definedName name="YesNo2Basel2" localSheetId="15">[13]Parameters!#REF!</definedName>
    <definedName name="YesNo2Basel2" localSheetId="11">[13]Parameters!#REF!</definedName>
    <definedName name="YesNo2Basel2" localSheetId="14">[13]Parameters!#REF!</definedName>
    <definedName name="YesNo2Basel2" localSheetId="4">[13]Parameters!#REF!</definedName>
    <definedName name="YesNo2Basel2" localSheetId="2">[13]Parameters!#REF!</definedName>
    <definedName name="YesNo2Basel2" localSheetId="21">[13]Parameters!#REF!</definedName>
    <definedName name="YesNo2Basel2" localSheetId="20">[13]Parameters!#REF!</definedName>
    <definedName name="YesNo2Basel2">[13]Parameters!#REF!</definedName>
    <definedName name="YesNoBasel2" localSheetId="7">[13]Parameters!#REF!</definedName>
    <definedName name="YesNoBasel2" localSheetId="6">[13]Parameters!#REF!</definedName>
    <definedName name="YesNoBasel2" localSheetId="5">[13]Parameters!#REF!</definedName>
    <definedName name="YesNoBasel2" localSheetId="15">[13]Parameters!#REF!</definedName>
    <definedName name="YesNoBasel2" localSheetId="11">[13]Parameters!#REF!</definedName>
    <definedName name="YesNoBasel2" localSheetId="14">[13]Parameters!#REF!</definedName>
    <definedName name="YesNoBasel2" localSheetId="4">[13]Parameters!#REF!</definedName>
    <definedName name="YesNoBasel2" localSheetId="2">[13]Parameters!#REF!</definedName>
    <definedName name="YesNoBasel2" localSheetId="21">[13]Parameters!#REF!</definedName>
    <definedName name="YesNoBasel2" localSheetId="20">[13]Parameters!#REF!</definedName>
    <definedName name="YesNoBasel2">[13]Parameters!#REF!</definedName>
    <definedName name="zxasdafsds" localSheetId="7">#REF!</definedName>
    <definedName name="zxasdafsds" localSheetId="6">#REF!</definedName>
    <definedName name="zxasdafsds" localSheetId="5">#REF!</definedName>
    <definedName name="zxasdafsds" localSheetId="9">#REF!</definedName>
    <definedName name="zxasdafsds" localSheetId="15">#REF!</definedName>
    <definedName name="zxasdafsds" localSheetId="12">#REF!</definedName>
    <definedName name="zxasdafsds" localSheetId="11">#REF!</definedName>
    <definedName name="zxasdafsds" localSheetId="16">#REF!</definedName>
    <definedName name="zxasdafsds" localSheetId="14">#REF!</definedName>
    <definedName name="zxasdafsds" localSheetId="1">#REF!</definedName>
    <definedName name="zxasdafsds" localSheetId="4">#REF!</definedName>
    <definedName name="zxasdafsds" localSheetId="2">#REF!</definedName>
    <definedName name="zxasdafsds" localSheetId="21">#REF!</definedName>
    <definedName name="zxasdafsds" localSheetId="20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17" i="45" l="1"/>
  <c r="AE128" i="45"/>
  <c r="M116" i="45"/>
  <c r="L116" i="45"/>
  <c r="K116" i="45"/>
  <c r="M94" i="45"/>
  <c r="L94" i="45"/>
  <c r="K94" i="45"/>
  <c r="M72" i="45"/>
  <c r="L72" i="45"/>
  <c r="K72" i="45"/>
  <c r="K50" i="45"/>
  <c r="M50" i="45"/>
  <c r="L50" i="45"/>
  <c r="K15" i="35" l="1"/>
  <c r="H15" i="35"/>
  <c r="P15" i="8"/>
  <c r="F11" i="72"/>
  <c r="G11" i="72"/>
  <c r="H11" i="72"/>
  <c r="J11" i="72"/>
  <c r="K11" i="72"/>
  <c r="L11" i="72"/>
  <c r="F12" i="72"/>
  <c r="G12" i="72"/>
  <c r="H12" i="72"/>
  <c r="J12" i="72"/>
  <c r="K12" i="72"/>
  <c r="L12" i="72"/>
  <c r="G10" i="72"/>
  <c r="H10" i="72"/>
  <c r="J10" i="72"/>
  <c r="K10" i="72"/>
  <c r="L10" i="72"/>
  <c r="F10" i="72"/>
  <c r="F7" i="72"/>
  <c r="G7" i="72"/>
  <c r="H7" i="72"/>
  <c r="J7" i="72"/>
  <c r="K7" i="72"/>
  <c r="L7" i="72"/>
  <c r="D7" i="72"/>
  <c r="L13" i="75" l="1"/>
  <c r="M13" i="75"/>
  <c r="N13" i="75"/>
  <c r="O13" i="75"/>
  <c r="P13" i="75"/>
  <c r="Q13" i="75"/>
  <c r="R13" i="75"/>
  <c r="S13" i="75"/>
  <c r="T13" i="75"/>
  <c r="L14" i="75"/>
  <c r="M14" i="75"/>
  <c r="N14" i="75"/>
  <c r="O14" i="75"/>
  <c r="P14" i="75"/>
  <c r="Q14" i="75"/>
  <c r="R14" i="75"/>
  <c r="S14" i="75"/>
  <c r="T14" i="75"/>
  <c r="L15" i="75"/>
  <c r="M15" i="75"/>
  <c r="N15" i="75"/>
  <c r="O15" i="75"/>
  <c r="P15" i="75"/>
  <c r="Q15" i="75"/>
  <c r="R15" i="75"/>
  <c r="S15" i="75"/>
  <c r="T15" i="75"/>
  <c r="L16" i="75"/>
  <c r="M16" i="75"/>
  <c r="N16" i="75"/>
  <c r="O16" i="75"/>
  <c r="P16" i="75"/>
  <c r="Q16" i="75"/>
  <c r="R16" i="75"/>
  <c r="S16" i="75"/>
  <c r="T16" i="75"/>
  <c r="L17" i="75"/>
  <c r="M17" i="75"/>
  <c r="N17" i="75"/>
  <c r="O17" i="75"/>
  <c r="P17" i="75"/>
  <c r="Q17" i="75"/>
  <c r="R17" i="75"/>
  <c r="S17" i="75"/>
  <c r="T17" i="75"/>
  <c r="L18" i="75"/>
  <c r="M18" i="75"/>
  <c r="N18" i="75"/>
  <c r="O18" i="75"/>
  <c r="P18" i="75"/>
  <c r="Q18" i="75"/>
  <c r="R18" i="75"/>
  <c r="S18" i="75"/>
  <c r="T18" i="75"/>
  <c r="L19" i="75"/>
  <c r="M19" i="75"/>
  <c r="N19" i="75"/>
  <c r="O19" i="75"/>
  <c r="P19" i="75"/>
  <c r="Q19" i="75"/>
  <c r="R19" i="75"/>
  <c r="S19" i="75"/>
  <c r="T19" i="75"/>
  <c r="L20" i="75"/>
  <c r="M20" i="75"/>
  <c r="N20" i="75"/>
  <c r="O20" i="75"/>
  <c r="P20" i="75"/>
  <c r="Q20" i="75"/>
  <c r="R20" i="75"/>
  <c r="S20" i="75"/>
  <c r="T20" i="75"/>
  <c r="L21" i="75"/>
  <c r="M21" i="75"/>
  <c r="N21" i="75"/>
  <c r="O21" i="75"/>
  <c r="P21" i="75"/>
  <c r="Q21" i="75"/>
  <c r="R21" i="75"/>
  <c r="S21" i="75"/>
  <c r="T21" i="75"/>
  <c r="L22" i="75"/>
  <c r="M22" i="75"/>
  <c r="N22" i="75"/>
  <c r="O22" i="75"/>
  <c r="P22" i="75"/>
  <c r="Q22" i="75"/>
  <c r="R22" i="75"/>
  <c r="S22" i="75"/>
  <c r="T22" i="75"/>
  <c r="L23" i="75"/>
  <c r="M23" i="75"/>
  <c r="N23" i="75"/>
  <c r="O23" i="75"/>
  <c r="P23" i="75"/>
  <c r="Q23" i="75"/>
  <c r="R23" i="75"/>
  <c r="S23" i="75"/>
  <c r="T23" i="75"/>
  <c r="L24" i="75"/>
  <c r="M24" i="75"/>
  <c r="N24" i="75"/>
  <c r="O24" i="75"/>
  <c r="P24" i="75"/>
  <c r="Q24" i="75"/>
  <c r="R24" i="75"/>
  <c r="S24" i="75"/>
  <c r="T24" i="75"/>
  <c r="L25" i="75"/>
  <c r="M25" i="75"/>
  <c r="N25" i="75"/>
  <c r="O25" i="75"/>
  <c r="P25" i="75"/>
  <c r="Q25" i="75"/>
  <c r="R25" i="75"/>
  <c r="S25" i="75"/>
  <c r="T25" i="75"/>
  <c r="L26" i="75"/>
  <c r="M26" i="75"/>
  <c r="N26" i="75"/>
  <c r="O26" i="75"/>
  <c r="P26" i="75"/>
  <c r="Q26" i="75"/>
  <c r="R26" i="75"/>
  <c r="S26" i="75"/>
  <c r="T26" i="75"/>
  <c r="L27" i="75"/>
  <c r="M27" i="75"/>
  <c r="N27" i="75"/>
  <c r="O27" i="75"/>
  <c r="P27" i="75"/>
  <c r="Q27" i="75"/>
  <c r="R27" i="75"/>
  <c r="S27" i="75"/>
  <c r="T27" i="75"/>
  <c r="L28" i="75"/>
  <c r="M28" i="75"/>
  <c r="N28" i="75"/>
  <c r="O28" i="75"/>
  <c r="P28" i="75"/>
  <c r="Q28" i="75"/>
  <c r="R28" i="75"/>
  <c r="S28" i="75"/>
  <c r="T28" i="75"/>
  <c r="L29" i="75"/>
  <c r="M29" i="75"/>
  <c r="N29" i="75"/>
  <c r="O29" i="75"/>
  <c r="P29" i="75"/>
  <c r="Q29" i="75"/>
  <c r="R29" i="75"/>
  <c r="S29" i="75"/>
  <c r="T29" i="75"/>
  <c r="L30" i="75"/>
  <c r="M30" i="75"/>
  <c r="N30" i="75"/>
  <c r="O30" i="75"/>
  <c r="P30" i="75"/>
  <c r="Q30" i="75"/>
  <c r="R30" i="75"/>
  <c r="S30" i="75"/>
  <c r="T30" i="75"/>
  <c r="L31" i="75"/>
  <c r="M31" i="75"/>
  <c r="N31" i="75"/>
  <c r="O31" i="75"/>
  <c r="P31" i="75"/>
  <c r="Q31" i="75"/>
  <c r="R31" i="75"/>
  <c r="S31" i="75"/>
  <c r="T31" i="75"/>
  <c r="L32" i="75"/>
  <c r="M32" i="75"/>
  <c r="N32" i="75"/>
  <c r="O32" i="75"/>
  <c r="P32" i="75"/>
  <c r="Q32" i="75"/>
  <c r="R32" i="75"/>
  <c r="S32" i="75"/>
  <c r="T32" i="75"/>
  <c r="L33" i="75"/>
  <c r="M33" i="75"/>
  <c r="N33" i="75"/>
  <c r="O33" i="75"/>
  <c r="P33" i="75"/>
  <c r="Q33" i="75"/>
  <c r="R33" i="75"/>
  <c r="S33" i="75"/>
  <c r="T33" i="75"/>
  <c r="T12" i="75"/>
  <c r="S12" i="75"/>
  <c r="R12" i="75"/>
  <c r="Q12" i="75"/>
  <c r="P12" i="75"/>
  <c r="O12" i="75"/>
  <c r="N12" i="75"/>
  <c r="M12" i="75"/>
  <c r="L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12" i="75"/>
  <c r="C10" i="40"/>
  <c r="C9" i="40"/>
  <c r="C8" i="40"/>
  <c r="C7" i="40"/>
  <c r="G37" i="35"/>
  <c r="G36" i="35"/>
  <c r="G23" i="35"/>
  <c r="J15" i="35"/>
  <c r="I15" i="35"/>
  <c r="H12" i="35"/>
  <c r="G11" i="35"/>
  <c r="D27" i="76"/>
  <c r="D17" i="76"/>
  <c r="H14" i="76"/>
  <c r="E14" i="76"/>
  <c r="H13" i="76"/>
  <c r="E13" i="76"/>
  <c r="J26" i="76"/>
  <c r="J23" i="76"/>
  <c r="J11" i="76"/>
  <c r="J10" i="76"/>
  <c r="I26" i="76"/>
  <c r="I23" i="76"/>
  <c r="I11" i="76"/>
  <c r="I10" i="76"/>
  <c r="H26" i="76"/>
  <c r="H23" i="76"/>
  <c r="G11" i="76"/>
  <c r="G10" i="76"/>
  <c r="G26" i="76"/>
  <c r="G23" i="76"/>
  <c r="H11" i="76"/>
  <c r="H10" i="76"/>
  <c r="F26" i="76"/>
  <c r="F23" i="76"/>
  <c r="F11" i="76"/>
  <c r="F10" i="76"/>
  <c r="D23" i="76"/>
  <c r="E26" i="76"/>
  <c r="E23" i="76"/>
  <c r="E11" i="76"/>
  <c r="E10" i="76"/>
  <c r="D11" i="76"/>
  <c r="D10" i="76"/>
  <c r="D9" i="76"/>
  <c r="D8" i="76"/>
  <c r="K11" i="44"/>
  <c r="J11" i="44"/>
  <c r="L10" i="44"/>
  <c r="K10" i="44"/>
  <c r="J10" i="44"/>
  <c r="G10" i="44"/>
  <c r="F10" i="36"/>
  <c r="E10" i="16"/>
  <c r="J10" i="16"/>
  <c r="I10" i="16"/>
  <c r="H10" i="16"/>
  <c r="G10" i="16"/>
  <c r="F10" i="16"/>
  <c r="M11" i="70"/>
  <c r="L12" i="70"/>
  <c r="I12" i="70"/>
  <c r="O15" i="8"/>
  <c r="O11" i="8"/>
  <c r="O10" i="8"/>
  <c r="P9" i="8"/>
  <c r="O17" i="64"/>
  <c r="N9" i="8"/>
  <c r="G25" i="64"/>
  <c r="G21" i="64"/>
  <c r="G17" i="64"/>
  <c r="G29" i="46"/>
  <c r="BR119" i="45"/>
  <c r="CG119" i="45"/>
  <c r="CF119" i="45"/>
  <c r="BN119" i="45" s="1"/>
  <c r="CE123" i="45"/>
  <c r="CB117" i="45"/>
  <c r="CA123" i="45"/>
  <c r="BZ123" i="45"/>
  <c r="BV123" i="45"/>
  <c r="BV119" i="45"/>
  <c r="BU119" i="45"/>
  <c r="BN125" i="45"/>
  <c r="BJ117" i="45"/>
  <c r="BI117" i="45"/>
  <c r="BF229" i="45"/>
  <c r="BF230" i="45"/>
  <c r="BF231" i="45"/>
  <c r="BF232" i="45"/>
  <c r="BF233" i="45"/>
  <c r="BF234" i="45"/>
  <c r="BF235" i="45"/>
  <c r="BF236" i="45"/>
  <c r="BF237" i="45"/>
  <c r="BF238" i="45"/>
  <c r="BF239" i="45"/>
  <c r="BF240" i="45"/>
  <c r="BF241" i="45"/>
  <c r="BF242" i="45"/>
  <c r="BF243" i="45"/>
  <c r="BF244" i="45"/>
  <c r="BF245" i="45"/>
  <c r="BF246" i="45"/>
  <c r="BF247" i="45"/>
  <c r="BF248" i="45"/>
  <c r="BF228" i="45"/>
  <c r="BF226" i="45"/>
  <c r="BF207" i="45"/>
  <c r="BF208" i="45"/>
  <c r="BF209" i="45"/>
  <c r="BF210" i="45"/>
  <c r="BF211" i="45"/>
  <c r="BF212" i="45"/>
  <c r="BF213" i="45"/>
  <c r="BF214" i="45"/>
  <c r="BF215" i="45"/>
  <c r="BF216" i="45"/>
  <c r="BF217" i="45"/>
  <c r="BF218" i="45"/>
  <c r="BF219" i="45"/>
  <c r="BF220" i="45"/>
  <c r="BF221" i="45"/>
  <c r="BF222" i="45"/>
  <c r="BF223" i="45"/>
  <c r="BF224" i="45"/>
  <c r="BF225" i="45"/>
  <c r="BF206" i="45"/>
  <c r="BF185" i="45"/>
  <c r="BF186" i="45"/>
  <c r="BF187" i="45"/>
  <c r="BF188" i="45"/>
  <c r="BF189" i="45"/>
  <c r="BF190" i="45"/>
  <c r="BF191" i="45"/>
  <c r="BF192" i="45"/>
  <c r="BF193" i="45"/>
  <c r="BF194" i="45"/>
  <c r="BF195" i="45"/>
  <c r="BF196" i="45"/>
  <c r="BF197" i="45"/>
  <c r="BF198" i="45"/>
  <c r="BF199" i="45"/>
  <c r="BF200" i="45"/>
  <c r="BF201" i="45"/>
  <c r="BF202" i="45"/>
  <c r="BF203" i="45"/>
  <c r="BF204" i="45"/>
  <c r="BF184" i="45"/>
  <c r="BF163" i="45"/>
  <c r="BF164" i="45"/>
  <c r="BF165" i="45"/>
  <c r="BF166" i="45"/>
  <c r="BF167" i="45"/>
  <c r="BF168" i="45"/>
  <c r="BF169" i="45"/>
  <c r="BF170" i="45"/>
  <c r="BF171" i="45"/>
  <c r="BF172" i="45"/>
  <c r="BF173" i="45"/>
  <c r="BF174" i="45"/>
  <c r="BF175" i="45"/>
  <c r="BF176" i="45"/>
  <c r="BF177" i="45"/>
  <c r="BF178" i="45"/>
  <c r="BF179" i="45"/>
  <c r="BF180" i="45"/>
  <c r="BF181" i="45"/>
  <c r="BF182" i="45"/>
  <c r="BF162" i="45"/>
  <c r="BF141" i="45"/>
  <c r="BF142" i="45"/>
  <c r="BF143" i="45"/>
  <c r="BF144" i="45"/>
  <c r="BF145" i="45"/>
  <c r="BF146" i="45"/>
  <c r="BF147" i="45"/>
  <c r="BF148" i="45"/>
  <c r="BF149" i="45"/>
  <c r="BF150" i="45"/>
  <c r="BF151" i="45"/>
  <c r="BF152" i="45"/>
  <c r="BF153" i="45"/>
  <c r="BF154" i="45"/>
  <c r="BF155" i="45"/>
  <c r="BF156" i="45"/>
  <c r="BF157" i="45"/>
  <c r="BF158" i="45"/>
  <c r="BF159" i="45"/>
  <c r="BF160" i="45"/>
  <c r="BF140" i="45"/>
  <c r="BB119" i="45"/>
  <c r="AX117" i="45"/>
  <c r="BZ32" i="45"/>
  <c r="AQ8" i="45"/>
  <c r="AR8" i="45"/>
  <c r="AS8" i="45"/>
  <c r="AT8" i="45"/>
  <c r="AU8" i="45"/>
  <c r="AV8" i="45"/>
  <c r="AQ9" i="45"/>
  <c r="AR9" i="45"/>
  <c r="AS9" i="45"/>
  <c r="AT9" i="45"/>
  <c r="AU9" i="45"/>
  <c r="AV9" i="45"/>
  <c r="AQ10" i="45"/>
  <c r="AR10" i="45"/>
  <c r="AS10" i="45"/>
  <c r="AT10" i="45"/>
  <c r="AU10" i="45"/>
  <c r="AV10" i="45"/>
  <c r="AQ11" i="45"/>
  <c r="AR11" i="45"/>
  <c r="AS11" i="45"/>
  <c r="AT11" i="45"/>
  <c r="AU11" i="45"/>
  <c r="AV11" i="45"/>
  <c r="AQ12" i="45"/>
  <c r="AR12" i="45"/>
  <c r="AS12" i="45"/>
  <c r="AT12" i="45"/>
  <c r="AU12" i="45"/>
  <c r="AV12" i="45"/>
  <c r="AQ13" i="45"/>
  <c r="AR13" i="45"/>
  <c r="AS13" i="45"/>
  <c r="AT13" i="45"/>
  <c r="AU13" i="45"/>
  <c r="AV13" i="45"/>
  <c r="AQ14" i="45"/>
  <c r="AR14" i="45"/>
  <c r="AS14" i="45"/>
  <c r="AT14" i="45"/>
  <c r="AU14" i="45"/>
  <c r="AV14" i="45"/>
  <c r="AQ15" i="45"/>
  <c r="AR15" i="45"/>
  <c r="AS15" i="45"/>
  <c r="AT15" i="45"/>
  <c r="AU15" i="45"/>
  <c r="AV15" i="45"/>
  <c r="AQ16" i="45"/>
  <c r="AR16" i="45"/>
  <c r="AS16" i="45"/>
  <c r="AT16" i="45"/>
  <c r="AU16" i="45"/>
  <c r="AV16" i="45"/>
  <c r="AQ17" i="45"/>
  <c r="AR17" i="45"/>
  <c r="AS17" i="45"/>
  <c r="AT17" i="45"/>
  <c r="AU17" i="45"/>
  <c r="AV17" i="45"/>
  <c r="AQ18" i="45"/>
  <c r="AR18" i="45"/>
  <c r="AS18" i="45"/>
  <c r="AT18" i="45"/>
  <c r="AU18" i="45"/>
  <c r="AV18" i="45"/>
  <c r="AQ19" i="45"/>
  <c r="AR19" i="45"/>
  <c r="AS19" i="45"/>
  <c r="AT19" i="45"/>
  <c r="AU19" i="45"/>
  <c r="AV19" i="45"/>
  <c r="AQ20" i="45"/>
  <c r="AR20" i="45"/>
  <c r="AS20" i="45"/>
  <c r="AT20" i="45"/>
  <c r="AU20" i="45"/>
  <c r="AV20" i="45"/>
  <c r="AQ21" i="45"/>
  <c r="AR21" i="45"/>
  <c r="AS21" i="45"/>
  <c r="AT21" i="45"/>
  <c r="AU21" i="45"/>
  <c r="AV21" i="45"/>
  <c r="AQ22" i="45"/>
  <c r="AR22" i="45"/>
  <c r="AS22" i="45"/>
  <c r="AT22" i="45"/>
  <c r="AU22" i="45"/>
  <c r="AV22" i="45"/>
  <c r="AQ23" i="45"/>
  <c r="AR23" i="45"/>
  <c r="AS23" i="45"/>
  <c r="AT23" i="45"/>
  <c r="AU23" i="45"/>
  <c r="AV23" i="45"/>
  <c r="AQ24" i="45"/>
  <c r="AR24" i="45"/>
  <c r="AS24" i="45"/>
  <c r="AT24" i="45"/>
  <c r="AU24" i="45"/>
  <c r="AV24" i="45"/>
  <c r="AQ25" i="45"/>
  <c r="AR25" i="45"/>
  <c r="AS25" i="45"/>
  <c r="AT25" i="45"/>
  <c r="AU25" i="45"/>
  <c r="AV25" i="45"/>
  <c r="AQ26" i="45"/>
  <c r="AR26" i="45"/>
  <c r="AS26" i="45"/>
  <c r="AT26" i="45"/>
  <c r="AU26" i="45"/>
  <c r="AV26" i="45"/>
  <c r="AQ27" i="45"/>
  <c r="AR27" i="45"/>
  <c r="AS27" i="45"/>
  <c r="AT27" i="45"/>
  <c r="AU27" i="45"/>
  <c r="AV27" i="45"/>
  <c r="AQ28" i="45"/>
  <c r="AR28" i="45"/>
  <c r="AS28" i="45"/>
  <c r="AT28" i="45"/>
  <c r="AU28" i="45"/>
  <c r="AV28" i="45"/>
  <c r="AQ29" i="45"/>
  <c r="AR29" i="45"/>
  <c r="AS29" i="45"/>
  <c r="AT29" i="45"/>
  <c r="AU29" i="45"/>
  <c r="AV29" i="45"/>
  <c r="AQ30" i="45"/>
  <c r="AR30" i="45"/>
  <c r="AS30" i="45"/>
  <c r="AT30" i="45"/>
  <c r="AU30" i="45"/>
  <c r="AV30" i="45"/>
  <c r="AQ31" i="45"/>
  <c r="AR31" i="45"/>
  <c r="AS31" i="45"/>
  <c r="AT31" i="45"/>
  <c r="AU31" i="45"/>
  <c r="AV31" i="45"/>
  <c r="AQ32" i="45"/>
  <c r="AR32" i="45"/>
  <c r="AS32" i="45"/>
  <c r="AT32" i="45"/>
  <c r="AU32" i="45"/>
  <c r="AV32" i="45"/>
  <c r="AQ33" i="45"/>
  <c r="AR33" i="45"/>
  <c r="AS33" i="45"/>
  <c r="AT33" i="45"/>
  <c r="AU33" i="45"/>
  <c r="AV33" i="45"/>
  <c r="AQ34" i="45"/>
  <c r="AR34" i="45"/>
  <c r="AS34" i="45"/>
  <c r="AT34" i="45"/>
  <c r="AU34" i="45"/>
  <c r="AV34" i="45"/>
  <c r="AQ35" i="45"/>
  <c r="AR35" i="45"/>
  <c r="AS35" i="45"/>
  <c r="AT35" i="45"/>
  <c r="AU35" i="45"/>
  <c r="AV35" i="45"/>
  <c r="AQ36" i="45"/>
  <c r="AR36" i="45"/>
  <c r="AS36" i="45"/>
  <c r="AT36" i="45"/>
  <c r="AU36" i="45"/>
  <c r="AV36" i="45"/>
  <c r="AQ37" i="45"/>
  <c r="AR37" i="45"/>
  <c r="AS37" i="45"/>
  <c r="AT37" i="45"/>
  <c r="AU37" i="45"/>
  <c r="AV37" i="45"/>
  <c r="AQ38" i="45"/>
  <c r="AR38" i="45"/>
  <c r="AS38" i="45"/>
  <c r="AT38" i="45"/>
  <c r="AU38" i="45"/>
  <c r="AV38" i="45"/>
  <c r="AQ39" i="45"/>
  <c r="AR39" i="45"/>
  <c r="AS39" i="45"/>
  <c r="AT39" i="45"/>
  <c r="AU39" i="45"/>
  <c r="AV39" i="45"/>
  <c r="AQ40" i="45"/>
  <c r="AR40" i="45"/>
  <c r="AS40" i="45"/>
  <c r="AT40" i="45"/>
  <c r="AU40" i="45"/>
  <c r="AV40" i="45"/>
  <c r="AQ41" i="45"/>
  <c r="AR41" i="45"/>
  <c r="AS41" i="45"/>
  <c r="AT41" i="45"/>
  <c r="AU41" i="45"/>
  <c r="AV41" i="45"/>
  <c r="AQ42" i="45"/>
  <c r="AR42" i="45"/>
  <c r="AS42" i="45"/>
  <c r="AT42" i="45"/>
  <c r="AU42" i="45"/>
  <c r="AV42" i="45"/>
  <c r="AQ43" i="45"/>
  <c r="AR43" i="45"/>
  <c r="AS43" i="45"/>
  <c r="AT43" i="45"/>
  <c r="AU43" i="45"/>
  <c r="AV43" i="45"/>
  <c r="AQ44" i="45"/>
  <c r="AR44" i="45"/>
  <c r="AS44" i="45"/>
  <c r="AT44" i="45"/>
  <c r="AU44" i="45"/>
  <c r="AV44" i="45"/>
  <c r="AQ45" i="45"/>
  <c r="AR45" i="45"/>
  <c r="AS45" i="45"/>
  <c r="AT45" i="45"/>
  <c r="AU45" i="45"/>
  <c r="AV45" i="45"/>
  <c r="AQ46" i="45"/>
  <c r="AR46" i="45"/>
  <c r="AS46" i="45"/>
  <c r="AT46" i="45"/>
  <c r="AU46" i="45"/>
  <c r="AV46" i="45"/>
  <c r="AQ47" i="45"/>
  <c r="AR47" i="45"/>
  <c r="AS47" i="45"/>
  <c r="AT47" i="45"/>
  <c r="AU47" i="45"/>
  <c r="AV47" i="45"/>
  <c r="AQ48" i="45"/>
  <c r="AR48" i="45"/>
  <c r="AS48" i="45"/>
  <c r="AT48" i="45"/>
  <c r="AU48" i="45"/>
  <c r="AV48" i="45"/>
  <c r="AQ49" i="45"/>
  <c r="AR49" i="45"/>
  <c r="AS49" i="45"/>
  <c r="AT49" i="45"/>
  <c r="AU49" i="45"/>
  <c r="AV49" i="45"/>
  <c r="AQ50" i="45"/>
  <c r="AR50" i="45"/>
  <c r="AS50" i="45"/>
  <c r="AT50" i="45"/>
  <c r="AU50" i="45"/>
  <c r="AV50" i="45"/>
  <c r="AQ51" i="45"/>
  <c r="AR51" i="45"/>
  <c r="AS51" i="45"/>
  <c r="AT51" i="45"/>
  <c r="AU51" i="45"/>
  <c r="AV51" i="45"/>
  <c r="AQ52" i="45"/>
  <c r="AR52" i="45"/>
  <c r="AS52" i="45"/>
  <c r="AT52" i="45"/>
  <c r="AU52" i="45"/>
  <c r="AV52" i="45"/>
  <c r="AQ53" i="45"/>
  <c r="AR53" i="45"/>
  <c r="AS53" i="45"/>
  <c r="AT53" i="45"/>
  <c r="AU53" i="45"/>
  <c r="AV53" i="45"/>
  <c r="AQ54" i="45"/>
  <c r="AR54" i="45"/>
  <c r="AS54" i="45"/>
  <c r="AT54" i="45"/>
  <c r="AU54" i="45"/>
  <c r="AV54" i="45"/>
  <c r="AQ55" i="45"/>
  <c r="AR55" i="45"/>
  <c r="AS55" i="45"/>
  <c r="AT55" i="45"/>
  <c r="AU55" i="45"/>
  <c r="AV55" i="45"/>
  <c r="AQ56" i="45"/>
  <c r="AR56" i="45"/>
  <c r="AS56" i="45"/>
  <c r="AT56" i="45"/>
  <c r="AU56" i="45"/>
  <c r="AV56" i="45"/>
  <c r="AQ57" i="45"/>
  <c r="AR57" i="45"/>
  <c r="AS57" i="45"/>
  <c r="AT57" i="45"/>
  <c r="AU57" i="45"/>
  <c r="AV57" i="45"/>
  <c r="AQ58" i="45"/>
  <c r="AR58" i="45"/>
  <c r="AS58" i="45"/>
  <c r="AT58" i="45"/>
  <c r="AU58" i="45"/>
  <c r="AV58" i="45"/>
  <c r="AQ59" i="45"/>
  <c r="AR59" i="45"/>
  <c r="AS59" i="45"/>
  <c r="AT59" i="45"/>
  <c r="AU59" i="45"/>
  <c r="AV59" i="45"/>
  <c r="AQ60" i="45"/>
  <c r="AR60" i="45"/>
  <c r="AS60" i="45"/>
  <c r="AT60" i="45"/>
  <c r="AU60" i="45"/>
  <c r="AV60" i="45"/>
  <c r="AQ61" i="45"/>
  <c r="AR61" i="45"/>
  <c r="AS61" i="45"/>
  <c r="AT61" i="45"/>
  <c r="AU61" i="45"/>
  <c r="AV61" i="45"/>
  <c r="AQ62" i="45"/>
  <c r="AR62" i="45"/>
  <c r="AS62" i="45"/>
  <c r="AT62" i="45"/>
  <c r="AU62" i="45"/>
  <c r="AV62" i="45"/>
  <c r="AQ63" i="45"/>
  <c r="AR63" i="45"/>
  <c r="AS63" i="45"/>
  <c r="AT63" i="45"/>
  <c r="AU63" i="45"/>
  <c r="AV63" i="45"/>
  <c r="AQ64" i="45"/>
  <c r="AR64" i="45"/>
  <c r="AS64" i="45"/>
  <c r="AT64" i="45"/>
  <c r="AU64" i="45"/>
  <c r="AV64" i="45"/>
  <c r="AQ65" i="45"/>
  <c r="AR65" i="45"/>
  <c r="AS65" i="45"/>
  <c r="AT65" i="45"/>
  <c r="AU65" i="45"/>
  <c r="AV65" i="45"/>
  <c r="AQ66" i="45"/>
  <c r="AR66" i="45"/>
  <c r="AS66" i="45"/>
  <c r="AT66" i="45"/>
  <c r="AU66" i="45"/>
  <c r="AV66" i="45"/>
  <c r="AQ67" i="45"/>
  <c r="AR67" i="45"/>
  <c r="AS67" i="45"/>
  <c r="AT67" i="45"/>
  <c r="AU67" i="45"/>
  <c r="AV67" i="45"/>
  <c r="AQ68" i="45"/>
  <c r="AR68" i="45"/>
  <c r="AS68" i="45"/>
  <c r="AT68" i="45"/>
  <c r="AU68" i="45"/>
  <c r="AV68" i="45"/>
  <c r="AQ69" i="45"/>
  <c r="AR69" i="45"/>
  <c r="AS69" i="45"/>
  <c r="AT69" i="45"/>
  <c r="AU69" i="45"/>
  <c r="AV69" i="45"/>
  <c r="AQ70" i="45"/>
  <c r="AR70" i="45"/>
  <c r="AS70" i="45"/>
  <c r="AT70" i="45"/>
  <c r="AU70" i="45"/>
  <c r="AV70" i="45"/>
  <c r="AQ71" i="45"/>
  <c r="AR71" i="45"/>
  <c r="AS71" i="45"/>
  <c r="AT71" i="45"/>
  <c r="AU71" i="45"/>
  <c r="AV71" i="45"/>
  <c r="AQ72" i="45"/>
  <c r="AR72" i="45"/>
  <c r="AS72" i="45"/>
  <c r="AT72" i="45"/>
  <c r="AU72" i="45"/>
  <c r="AV72" i="45"/>
  <c r="AQ73" i="45"/>
  <c r="AR73" i="45"/>
  <c r="AS73" i="45"/>
  <c r="AT73" i="45"/>
  <c r="AU73" i="45"/>
  <c r="AV73" i="45"/>
  <c r="AQ74" i="45"/>
  <c r="AR74" i="45"/>
  <c r="AS74" i="45"/>
  <c r="AT74" i="45"/>
  <c r="AU74" i="45"/>
  <c r="AV74" i="45"/>
  <c r="AQ75" i="45"/>
  <c r="AR75" i="45"/>
  <c r="AS75" i="45"/>
  <c r="AT75" i="45"/>
  <c r="AU75" i="45"/>
  <c r="AV75" i="45"/>
  <c r="AQ76" i="45"/>
  <c r="AR76" i="45"/>
  <c r="AS76" i="45"/>
  <c r="AT76" i="45"/>
  <c r="AU76" i="45"/>
  <c r="AV76" i="45"/>
  <c r="AQ77" i="45"/>
  <c r="AR77" i="45"/>
  <c r="AS77" i="45"/>
  <c r="AT77" i="45"/>
  <c r="AU77" i="45"/>
  <c r="AV77" i="45"/>
  <c r="AQ78" i="45"/>
  <c r="AR78" i="45"/>
  <c r="AS78" i="45"/>
  <c r="AT78" i="45"/>
  <c r="AU78" i="45"/>
  <c r="AV78" i="45"/>
  <c r="AQ79" i="45"/>
  <c r="AR79" i="45"/>
  <c r="AS79" i="45"/>
  <c r="AT79" i="45"/>
  <c r="AU79" i="45"/>
  <c r="AV79" i="45"/>
  <c r="AQ80" i="45"/>
  <c r="AR80" i="45"/>
  <c r="AS80" i="45"/>
  <c r="AT80" i="45"/>
  <c r="AU80" i="45"/>
  <c r="AV80" i="45"/>
  <c r="AQ81" i="45"/>
  <c r="AR81" i="45"/>
  <c r="AS81" i="45"/>
  <c r="AT81" i="45"/>
  <c r="AU81" i="45"/>
  <c r="AV81" i="45"/>
  <c r="AQ82" i="45"/>
  <c r="AR82" i="45"/>
  <c r="AS82" i="45"/>
  <c r="AT82" i="45"/>
  <c r="AU82" i="45"/>
  <c r="AV82" i="45"/>
  <c r="AQ83" i="45"/>
  <c r="AR83" i="45"/>
  <c r="AS83" i="45"/>
  <c r="AT83" i="45"/>
  <c r="AU83" i="45"/>
  <c r="AV83" i="45"/>
  <c r="AQ84" i="45"/>
  <c r="AR84" i="45"/>
  <c r="AS84" i="45"/>
  <c r="AT84" i="45"/>
  <c r="AU84" i="45"/>
  <c r="AV84" i="45"/>
  <c r="AQ85" i="45"/>
  <c r="AR85" i="45"/>
  <c r="AS85" i="45"/>
  <c r="AT85" i="45"/>
  <c r="AU85" i="45"/>
  <c r="AV85" i="45"/>
  <c r="AQ86" i="45"/>
  <c r="AR86" i="45"/>
  <c r="AS86" i="45"/>
  <c r="AT86" i="45"/>
  <c r="AU86" i="45"/>
  <c r="AV86" i="45"/>
  <c r="AQ87" i="45"/>
  <c r="AR87" i="45"/>
  <c r="AS87" i="45"/>
  <c r="AT87" i="45"/>
  <c r="AU87" i="45"/>
  <c r="AV87" i="45"/>
  <c r="AQ88" i="45"/>
  <c r="AR88" i="45"/>
  <c r="AS88" i="45"/>
  <c r="AT88" i="45"/>
  <c r="AU88" i="45"/>
  <c r="AV88" i="45"/>
  <c r="AQ89" i="45"/>
  <c r="AR89" i="45"/>
  <c r="AS89" i="45"/>
  <c r="AT89" i="45"/>
  <c r="AU89" i="45"/>
  <c r="AV89" i="45"/>
  <c r="AQ90" i="45"/>
  <c r="AR90" i="45"/>
  <c r="AS90" i="45"/>
  <c r="AT90" i="45"/>
  <c r="AU90" i="45"/>
  <c r="AV90" i="45"/>
  <c r="AQ91" i="45"/>
  <c r="AR91" i="45"/>
  <c r="AS91" i="45"/>
  <c r="AT91" i="45"/>
  <c r="AU91" i="45"/>
  <c r="AV91" i="45"/>
  <c r="AQ92" i="45"/>
  <c r="AR92" i="45"/>
  <c r="AS92" i="45"/>
  <c r="AT92" i="45"/>
  <c r="AU92" i="45"/>
  <c r="AV92" i="45"/>
  <c r="AQ93" i="45"/>
  <c r="AR93" i="45"/>
  <c r="AS93" i="45"/>
  <c r="AT93" i="45"/>
  <c r="AU93" i="45"/>
  <c r="AV93" i="45"/>
  <c r="AQ94" i="45"/>
  <c r="AR94" i="45"/>
  <c r="AS94" i="45"/>
  <c r="AT94" i="45"/>
  <c r="AU94" i="45"/>
  <c r="AV94" i="45"/>
  <c r="AQ95" i="45"/>
  <c r="AR95" i="45"/>
  <c r="AS95" i="45"/>
  <c r="AT95" i="45"/>
  <c r="AU95" i="45"/>
  <c r="AV95" i="45"/>
  <c r="AQ96" i="45"/>
  <c r="AR96" i="45"/>
  <c r="AS96" i="45"/>
  <c r="AT96" i="45"/>
  <c r="AU96" i="45"/>
  <c r="AV96" i="45"/>
  <c r="AQ97" i="45"/>
  <c r="AR97" i="45"/>
  <c r="AS97" i="45"/>
  <c r="AT97" i="45"/>
  <c r="AU97" i="45"/>
  <c r="AV97" i="45"/>
  <c r="AQ98" i="45"/>
  <c r="AR98" i="45"/>
  <c r="AS98" i="45"/>
  <c r="AT98" i="45"/>
  <c r="AU98" i="45"/>
  <c r="AV98" i="45"/>
  <c r="AQ99" i="45"/>
  <c r="AR99" i="45"/>
  <c r="AS99" i="45"/>
  <c r="AT99" i="45"/>
  <c r="AU99" i="45"/>
  <c r="AV99" i="45"/>
  <c r="AQ100" i="45"/>
  <c r="AR100" i="45"/>
  <c r="AS100" i="45"/>
  <c r="AT100" i="45"/>
  <c r="AU100" i="45"/>
  <c r="AV100" i="45"/>
  <c r="AQ101" i="45"/>
  <c r="AR101" i="45"/>
  <c r="AS101" i="45"/>
  <c r="AT101" i="45"/>
  <c r="AU101" i="45"/>
  <c r="AV101" i="45"/>
  <c r="AQ102" i="45"/>
  <c r="AR102" i="45"/>
  <c r="AS102" i="45"/>
  <c r="AT102" i="45"/>
  <c r="AU102" i="45"/>
  <c r="AV102" i="45"/>
  <c r="AQ103" i="45"/>
  <c r="AR103" i="45"/>
  <c r="AS103" i="45"/>
  <c r="AT103" i="45"/>
  <c r="AU103" i="45"/>
  <c r="AV103" i="45"/>
  <c r="AQ104" i="45"/>
  <c r="AR104" i="45"/>
  <c r="AS104" i="45"/>
  <c r="AT104" i="45"/>
  <c r="AU104" i="45"/>
  <c r="AV104" i="45"/>
  <c r="AQ105" i="45"/>
  <c r="AR105" i="45"/>
  <c r="AS105" i="45"/>
  <c r="AT105" i="45"/>
  <c r="AU105" i="45"/>
  <c r="AV105" i="45"/>
  <c r="AQ106" i="45"/>
  <c r="AR106" i="45"/>
  <c r="AS106" i="45"/>
  <c r="AT106" i="45"/>
  <c r="AU106" i="45"/>
  <c r="AV106" i="45"/>
  <c r="AQ107" i="45"/>
  <c r="AR107" i="45"/>
  <c r="AS107" i="45"/>
  <c r="AT107" i="45"/>
  <c r="AU107" i="45"/>
  <c r="AV107" i="45"/>
  <c r="AQ108" i="45"/>
  <c r="AR108" i="45"/>
  <c r="AS108" i="45"/>
  <c r="AT108" i="45"/>
  <c r="AU108" i="45"/>
  <c r="AV108" i="45"/>
  <c r="AQ109" i="45"/>
  <c r="AR109" i="45"/>
  <c r="AS109" i="45"/>
  <c r="AT109" i="45"/>
  <c r="AU109" i="45"/>
  <c r="AV109" i="45"/>
  <c r="AQ110" i="45"/>
  <c r="AR110" i="45"/>
  <c r="AS110" i="45"/>
  <c r="AT110" i="45"/>
  <c r="AU110" i="45"/>
  <c r="AV110" i="45"/>
  <c r="AQ111" i="45"/>
  <c r="AR111" i="45"/>
  <c r="AS111" i="45"/>
  <c r="AT111" i="45"/>
  <c r="AU111" i="45"/>
  <c r="AV111" i="45"/>
  <c r="AQ112" i="45"/>
  <c r="AR112" i="45"/>
  <c r="AS112" i="45"/>
  <c r="AT112" i="45"/>
  <c r="AU112" i="45"/>
  <c r="AV112" i="45"/>
  <c r="AQ113" i="45"/>
  <c r="AR113" i="45"/>
  <c r="AS113" i="45"/>
  <c r="AT113" i="45"/>
  <c r="AU113" i="45"/>
  <c r="AV113" i="45"/>
  <c r="AQ114" i="45"/>
  <c r="AR114" i="45"/>
  <c r="AS114" i="45"/>
  <c r="AT114" i="45"/>
  <c r="AU114" i="45"/>
  <c r="AV114" i="45"/>
  <c r="AQ115" i="45"/>
  <c r="AR115" i="45"/>
  <c r="AS115" i="45"/>
  <c r="AT115" i="45"/>
  <c r="AU115" i="45"/>
  <c r="AV115" i="45"/>
  <c r="AQ116" i="45"/>
  <c r="AR116" i="45"/>
  <c r="AS116" i="45"/>
  <c r="AT116" i="45"/>
  <c r="AU116" i="45"/>
  <c r="AV116" i="45"/>
  <c r="AV7" i="45"/>
  <c r="AU7" i="45"/>
  <c r="AT7" i="45"/>
  <c r="AS7" i="45"/>
  <c r="AR7" i="45"/>
  <c r="AQ7" i="45"/>
  <c r="AI8" i="45"/>
  <c r="AJ8" i="45"/>
  <c r="AI9" i="45"/>
  <c r="AJ9" i="45"/>
  <c r="AI10" i="45"/>
  <c r="AJ10" i="45"/>
  <c r="AI11" i="45"/>
  <c r="AJ11" i="45"/>
  <c r="AI12" i="45"/>
  <c r="AJ12" i="45"/>
  <c r="AI13" i="45"/>
  <c r="AJ13" i="45"/>
  <c r="AI14" i="45"/>
  <c r="AJ14" i="45"/>
  <c r="AI15" i="45"/>
  <c r="AJ15" i="45"/>
  <c r="AI16" i="45"/>
  <c r="AJ16" i="45"/>
  <c r="AI17" i="45"/>
  <c r="AJ17" i="45"/>
  <c r="AI18" i="45"/>
  <c r="AJ18" i="45"/>
  <c r="AI19" i="45"/>
  <c r="AJ19" i="45"/>
  <c r="AI20" i="45"/>
  <c r="AJ20" i="45"/>
  <c r="AI21" i="45"/>
  <c r="AJ21" i="45"/>
  <c r="AI22" i="45"/>
  <c r="AJ22" i="45"/>
  <c r="AI23" i="45"/>
  <c r="AJ23" i="45"/>
  <c r="AI24" i="45"/>
  <c r="AJ24" i="45"/>
  <c r="AI25" i="45"/>
  <c r="AJ25" i="45"/>
  <c r="AI26" i="45"/>
  <c r="AJ26" i="45"/>
  <c r="AI27" i="45"/>
  <c r="AJ27" i="45"/>
  <c r="AI28" i="45"/>
  <c r="AJ28" i="45"/>
  <c r="AI29" i="45"/>
  <c r="AJ29" i="45"/>
  <c r="AI30" i="45"/>
  <c r="AJ30" i="45"/>
  <c r="AI31" i="45"/>
  <c r="AJ31" i="45"/>
  <c r="AI32" i="45"/>
  <c r="AJ32" i="45"/>
  <c r="AI33" i="45"/>
  <c r="AJ33" i="45"/>
  <c r="AI34" i="45"/>
  <c r="AJ34" i="45"/>
  <c r="AI35" i="45"/>
  <c r="AJ35" i="45"/>
  <c r="AI36" i="45"/>
  <c r="AJ36" i="45"/>
  <c r="AI37" i="45"/>
  <c r="AJ37" i="45"/>
  <c r="AI38" i="45"/>
  <c r="AJ38" i="45"/>
  <c r="AI39" i="45"/>
  <c r="AJ39" i="45"/>
  <c r="AI40" i="45"/>
  <c r="AJ40" i="45"/>
  <c r="AI41" i="45"/>
  <c r="AJ41" i="45"/>
  <c r="AI42" i="45"/>
  <c r="AJ42" i="45"/>
  <c r="AI43" i="45"/>
  <c r="AJ43" i="45"/>
  <c r="AI44" i="45"/>
  <c r="AJ44" i="45"/>
  <c r="AI45" i="45"/>
  <c r="AJ45" i="45"/>
  <c r="AI46" i="45"/>
  <c r="AJ46" i="45"/>
  <c r="AI47" i="45"/>
  <c r="AJ47" i="45"/>
  <c r="AI48" i="45"/>
  <c r="AJ48" i="45"/>
  <c r="AI49" i="45"/>
  <c r="AJ49" i="45"/>
  <c r="AI50" i="45"/>
  <c r="AJ50" i="45"/>
  <c r="AI51" i="45"/>
  <c r="AJ51" i="45"/>
  <c r="AI52" i="45"/>
  <c r="AJ52" i="45"/>
  <c r="AI53" i="45"/>
  <c r="AJ53" i="45"/>
  <c r="AI54" i="45"/>
  <c r="AJ54" i="45"/>
  <c r="AI55" i="45"/>
  <c r="AJ55" i="45"/>
  <c r="AI56" i="45"/>
  <c r="AJ56" i="45"/>
  <c r="AI57" i="45"/>
  <c r="AJ57" i="45"/>
  <c r="AI58" i="45"/>
  <c r="AJ58" i="45"/>
  <c r="AI59" i="45"/>
  <c r="AJ59" i="45"/>
  <c r="AI60" i="45"/>
  <c r="AJ60" i="45"/>
  <c r="AI61" i="45"/>
  <c r="AJ61" i="45"/>
  <c r="AI62" i="45"/>
  <c r="AJ62" i="45"/>
  <c r="AI63" i="45"/>
  <c r="AJ63" i="45"/>
  <c r="AI64" i="45"/>
  <c r="AJ64" i="45"/>
  <c r="AI65" i="45"/>
  <c r="AJ65" i="45"/>
  <c r="AI66" i="45"/>
  <c r="AJ66" i="45"/>
  <c r="AI67" i="45"/>
  <c r="AJ67" i="45"/>
  <c r="AI68" i="45"/>
  <c r="AJ68" i="45"/>
  <c r="AI69" i="45"/>
  <c r="AJ69" i="45"/>
  <c r="AI70" i="45"/>
  <c r="AJ70" i="45"/>
  <c r="AI71" i="45"/>
  <c r="AJ71" i="45"/>
  <c r="AI72" i="45"/>
  <c r="AJ72" i="45"/>
  <c r="AI73" i="45"/>
  <c r="AJ73" i="45"/>
  <c r="AI74" i="45"/>
  <c r="AJ74" i="45"/>
  <c r="AI75" i="45"/>
  <c r="AJ75" i="45"/>
  <c r="AI76" i="45"/>
  <c r="AJ76" i="45"/>
  <c r="AI77" i="45"/>
  <c r="AJ77" i="45"/>
  <c r="AI78" i="45"/>
  <c r="AJ78" i="45"/>
  <c r="AI79" i="45"/>
  <c r="AJ79" i="45"/>
  <c r="AI80" i="45"/>
  <c r="AJ80" i="45"/>
  <c r="AI81" i="45"/>
  <c r="AJ81" i="45"/>
  <c r="AI82" i="45"/>
  <c r="AJ82" i="45"/>
  <c r="AI83" i="45"/>
  <c r="AJ83" i="45"/>
  <c r="AI84" i="45"/>
  <c r="AJ84" i="45"/>
  <c r="AI85" i="45"/>
  <c r="AJ85" i="45"/>
  <c r="AI86" i="45"/>
  <c r="AJ86" i="45"/>
  <c r="AI87" i="45"/>
  <c r="AJ87" i="45"/>
  <c r="AI88" i="45"/>
  <c r="AJ88" i="45"/>
  <c r="AI89" i="45"/>
  <c r="AJ89" i="45"/>
  <c r="AI90" i="45"/>
  <c r="AJ90" i="45"/>
  <c r="AI91" i="45"/>
  <c r="AJ91" i="45"/>
  <c r="AI92" i="45"/>
  <c r="AJ92" i="45"/>
  <c r="AI93" i="45"/>
  <c r="AJ93" i="45"/>
  <c r="AI94" i="45"/>
  <c r="AJ94" i="45"/>
  <c r="AI95" i="45"/>
  <c r="AJ95" i="45"/>
  <c r="AI96" i="45"/>
  <c r="AJ96" i="45"/>
  <c r="AI97" i="45"/>
  <c r="AJ97" i="45"/>
  <c r="AI98" i="45"/>
  <c r="AJ98" i="45"/>
  <c r="AI99" i="45"/>
  <c r="AJ99" i="45"/>
  <c r="AI100" i="45"/>
  <c r="AJ100" i="45"/>
  <c r="AI101" i="45"/>
  <c r="AJ101" i="45"/>
  <c r="AI102" i="45"/>
  <c r="AJ102" i="45"/>
  <c r="AI103" i="45"/>
  <c r="AJ103" i="45"/>
  <c r="AI104" i="45"/>
  <c r="AJ104" i="45"/>
  <c r="AI105" i="45"/>
  <c r="AJ105" i="45"/>
  <c r="AI106" i="45"/>
  <c r="AJ106" i="45"/>
  <c r="AI107" i="45"/>
  <c r="AJ107" i="45"/>
  <c r="AI108" i="45"/>
  <c r="AJ108" i="45"/>
  <c r="AI109" i="45"/>
  <c r="AJ109" i="45"/>
  <c r="AI110" i="45"/>
  <c r="AJ110" i="45"/>
  <c r="AI111" i="45"/>
  <c r="AJ111" i="45"/>
  <c r="AI112" i="45"/>
  <c r="AJ112" i="45"/>
  <c r="AI113" i="45"/>
  <c r="AJ113" i="45"/>
  <c r="AI114" i="45"/>
  <c r="AJ114" i="45"/>
  <c r="AI115" i="45"/>
  <c r="AJ115" i="45"/>
  <c r="AI116" i="45"/>
  <c r="AJ116" i="45"/>
  <c r="AJ7" i="45"/>
  <c r="AI7" i="45"/>
  <c r="AH8" i="45"/>
  <c r="AH9" i="45"/>
  <c r="AH10" i="45"/>
  <c r="AH11" i="45"/>
  <c r="AH12" i="45"/>
  <c r="AH13" i="45"/>
  <c r="AH14" i="45"/>
  <c r="AH15" i="45"/>
  <c r="AH16" i="45"/>
  <c r="AH17" i="45"/>
  <c r="AH18" i="45"/>
  <c r="AH19" i="45"/>
  <c r="AH20" i="45"/>
  <c r="AH21" i="45"/>
  <c r="AH22" i="45"/>
  <c r="AH23" i="45"/>
  <c r="AH24" i="45"/>
  <c r="AH25" i="45"/>
  <c r="AH26" i="45"/>
  <c r="AH27" i="45"/>
  <c r="AH28" i="45"/>
  <c r="AH29" i="45"/>
  <c r="AH30" i="45"/>
  <c r="AH31" i="45"/>
  <c r="AH32" i="45"/>
  <c r="AH33" i="45"/>
  <c r="AH34" i="45"/>
  <c r="AH35" i="45"/>
  <c r="AH36" i="45"/>
  <c r="AH37" i="45"/>
  <c r="AH38" i="45"/>
  <c r="AH39" i="45"/>
  <c r="AH40" i="45"/>
  <c r="AH41" i="45"/>
  <c r="AH42" i="45"/>
  <c r="AH43" i="45"/>
  <c r="AH44" i="45"/>
  <c r="AH45" i="45"/>
  <c r="AH46" i="45"/>
  <c r="AH47" i="45"/>
  <c r="AH48" i="45"/>
  <c r="AH49" i="45"/>
  <c r="AH50" i="45"/>
  <c r="AH51" i="45"/>
  <c r="AH52" i="45"/>
  <c r="AH53" i="45"/>
  <c r="AH54" i="45"/>
  <c r="AH55" i="45"/>
  <c r="AH56" i="45"/>
  <c r="AH57" i="45"/>
  <c r="AH58" i="45"/>
  <c r="AH59" i="45"/>
  <c r="AH60" i="45"/>
  <c r="AH61" i="45"/>
  <c r="AH62" i="45"/>
  <c r="AH63" i="45"/>
  <c r="AH64" i="45"/>
  <c r="AH65" i="45"/>
  <c r="AH66" i="45"/>
  <c r="AH67" i="45"/>
  <c r="AH68" i="45"/>
  <c r="AH69" i="45"/>
  <c r="AH70" i="45"/>
  <c r="AH71" i="45"/>
  <c r="AH72" i="45"/>
  <c r="AH73" i="45"/>
  <c r="AH74" i="45"/>
  <c r="AH75" i="45"/>
  <c r="AH76" i="45"/>
  <c r="AH77" i="45"/>
  <c r="AH78" i="45"/>
  <c r="AH79" i="45"/>
  <c r="AH80" i="45"/>
  <c r="AH81" i="45"/>
  <c r="AH82" i="45"/>
  <c r="AH83" i="45"/>
  <c r="AH84" i="45"/>
  <c r="AH85" i="45"/>
  <c r="AH86" i="45"/>
  <c r="AH87" i="45"/>
  <c r="AH88" i="45"/>
  <c r="AH89" i="45"/>
  <c r="AH90" i="45"/>
  <c r="AH91" i="45"/>
  <c r="AH92" i="45"/>
  <c r="AH93" i="45"/>
  <c r="AH94" i="45"/>
  <c r="AH95" i="45"/>
  <c r="AH96" i="45"/>
  <c r="AH97" i="45"/>
  <c r="AH98" i="45"/>
  <c r="AH99" i="45"/>
  <c r="AH100" i="45"/>
  <c r="AH101" i="45"/>
  <c r="AH102" i="45"/>
  <c r="AH103" i="45"/>
  <c r="AH104" i="45"/>
  <c r="AH105" i="45"/>
  <c r="AH106" i="45"/>
  <c r="AH107" i="45"/>
  <c r="AH108" i="45"/>
  <c r="AH109" i="45"/>
  <c r="AH110" i="45"/>
  <c r="AH111" i="45"/>
  <c r="AH112" i="45"/>
  <c r="AH113" i="45"/>
  <c r="AH114" i="45"/>
  <c r="AH115" i="45"/>
  <c r="AH116" i="45"/>
  <c r="AH7" i="45"/>
  <c r="AG8" i="45"/>
  <c r="AG9" i="45"/>
  <c r="AG10" i="45"/>
  <c r="AG11" i="45"/>
  <c r="AG12" i="45"/>
  <c r="AG13" i="45"/>
  <c r="AG14" i="45"/>
  <c r="AG15" i="45"/>
  <c r="AG16" i="45"/>
  <c r="AG17" i="45"/>
  <c r="AG18" i="45"/>
  <c r="AG19" i="45"/>
  <c r="AG20" i="45"/>
  <c r="AG21" i="45"/>
  <c r="AG22" i="45"/>
  <c r="AG23" i="45"/>
  <c r="AG24" i="45"/>
  <c r="AG25" i="45"/>
  <c r="AG26" i="45"/>
  <c r="AG27" i="45"/>
  <c r="AG28" i="45"/>
  <c r="AG29" i="45"/>
  <c r="AG30" i="45"/>
  <c r="AG31" i="45"/>
  <c r="AG32" i="45"/>
  <c r="AG33" i="45"/>
  <c r="AG34" i="45"/>
  <c r="AG35" i="45"/>
  <c r="AG36" i="45"/>
  <c r="AG37" i="45"/>
  <c r="AG38" i="45"/>
  <c r="AG39" i="45"/>
  <c r="AG40" i="45"/>
  <c r="AG41" i="45"/>
  <c r="AG42" i="45"/>
  <c r="AG43" i="45"/>
  <c r="AG44" i="45"/>
  <c r="AG45" i="45"/>
  <c r="AG46" i="45"/>
  <c r="AG47" i="45"/>
  <c r="AG48" i="45"/>
  <c r="AG49" i="45"/>
  <c r="AG50" i="45"/>
  <c r="AG51" i="45"/>
  <c r="AG52" i="45"/>
  <c r="AG53" i="45"/>
  <c r="AG54" i="45"/>
  <c r="AG55" i="45"/>
  <c r="AG56" i="45"/>
  <c r="AG57" i="45"/>
  <c r="AG58" i="45"/>
  <c r="AG59" i="45"/>
  <c r="AG60" i="45"/>
  <c r="AG61" i="45"/>
  <c r="AG62" i="45"/>
  <c r="AG63" i="45"/>
  <c r="AG64" i="45"/>
  <c r="AG65" i="45"/>
  <c r="AG66" i="45"/>
  <c r="AG67" i="45"/>
  <c r="AG68" i="45"/>
  <c r="AG69" i="45"/>
  <c r="AG70" i="45"/>
  <c r="AG71" i="45"/>
  <c r="AG72" i="45"/>
  <c r="AG73" i="45"/>
  <c r="AG74" i="45"/>
  <c r="AG75" i="45"/>
  <c r="AG76" i="45"/>
  <c r="AG77" i="45"/>
  <c r="AG78" i="45"/>
  <c r="AG79" i="45"/>
  <c r="AG80" i="45"/>
  <c r="AG81" i="45"/>
  <c r="AG82" i="45"/>
  <c r="AG83" i="45"/>
  <c r="AG84" i="45"/>
  <c r="AG85" i="45"/>
  <c r="AG86" i="45"/>
  <c r="AG87" i="45"/>
  <c r="AG88" i="45"/>
  <c r="AG89" i="45"/>
  <c r="AG90" i="45"/>
  <c r="AG91" i="45"/>
  <c r="AG92" i="45"/>
  <c r="AG93" i="45"/>
  <c r="AG94" i="45"/>
  <c r="AG95" i="45"/>
  <c r="AG96" i="45"/>
  <c r="AG97" i="45"/>
  <c r="AG98" i="45"/>
  <c r="AG99" i="45"/>
  <c r="AG100" i="45"/>
  <c r="AG101" i="45"/>
  <c r="AG102" i="45"/>
  <c r="AG103" i="45"/>
  <c r="AG104" i="45"/>
  <c r="AG105" i="45"/>
  <c r="AG106" i="45"/>
  <c r="AG107" i="45"/>
  <c r="AG108" i="45"/>
  <c r="AG109" i="45"/>
  <c r="AG110" i="45"/>
  <c r="AG111" i="45"/>
  <c r="AG112" i="45"/>
  <c r="AG113" i="45"/>
  <c r="AG114" i="45"/>
  <c r="AG115" i="45"/>
  <c r="AG116" i="45"/>
  <c r="AG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H21" i="75" s="1"/>
  <c r="AF39" i="45"/>
  <c r="AF40" i="45"/>
  <c r="AF41" i="45"/>
  <c r="AF42" i="45"/>
  <c r="AF43" i="45"/>
  <c r="AF44" i="45"/>
  <c r="AF45" i="45"/>
  <c r="AF46" i="45"/>
  <c r="AF47" i="45"/>
  <c r="AF48" i="45"/>
  <c r="AF49" i="45"/>
  <c r="AF50" i="45"/>
  <c r="AF51" i="45"/>
  <c r="AF52" i="45"/>
  <c r="AF53" i="45"/>
  <c r="AF54" i="45"/>
  <c r="AF55" i="45"/>
  <c r="AF56" i="45"/>
  <c r="AF57" i="45"/>
  <c r="AF58" i="45"/>
  <c r="AF59" i="45"/>
  <c r="AF60" i="45"/>
  <c r="AF61" i="45"/>
  <c r="AF62" i="45"/>
  <c r="AF63" i="45"/>
  <c r="AF64" i="45"/>
  <c r="AF65" i="45"/>
  <c r="AF66" i="45"/>
  <c r="AF67" i="45"/>
  <c r="AF68" i="45"/>
  <c r="AF69" i="45"/>
  <c r="AF70" i="45"/>
  <c r="AF71" i="45"/>
  <c r="AF72" i="45"/>
  <c r="AF73" i="45"/>
  <c r="AF74" i="45"/>
  <c r="AF75" i="45"/>
  <c r="AF76" i="45"/>
  <c r="AF77" i="45"/>
  <c r="AF78" i="45"/>
  <c r="AF79" i="45"/>
  <c r="AF80" i="45"/>
  <c r="AF81" i="45"/>
  <c r="AF82" i="45"/>
  <c r="AF83" i="45"/>
  <c r="AF84" i="45"/>
  <c r="AF85" i="45"/>
  <c r="AF86" i="45"/>
  <c r="AF87" i="45"/>
  <c r="AF88" i="45"/>
  <c r="AF89" i="45"/>
  <c r="AF90" i="45"/>
  <c r="AF91" i="45"/>
  <c r="AF92" i="45"/>
  <c r="AF93" i="45"/>
  <c r="AF94" i="45"/>
  <c r="AF95" i="45"/>
  <c r="AF96" i="45"/>
  <c r="AF97" i="45"/>
  <c r="AF98" i="45"/>
  <c r="AF99" i="45"/>
  <c r="AF100" i="45"/>
  <c r="AF101" i="45"/>
  <c r="AF102" i="45"/>
  <c r="AF103" i="45"/>
  <c r="AF104" i="45"/>
  <c r="AF105" i="45"/>
  <c r="AF106" i="45"/>
  <c r="AF107" i="45"/>
  <c r="AF108" i="45"/>
  <c r="AF109" i="45"/>
  <c r="AF110" i="45"/>
  <c r="AF111" i="45"/>
  <c r="AF112" i="45"/>
  <c r="AF113" i="45"/>
  <c r="AF114" i="45"/>
  <c r="AF115" i="45"/>
  <c r="AF116" i="45"/>
  <c r="AF7" i="45"/>
  <c r="AE8" i="45"/>
  <c r="AE9" i="45"/>
  <c r="AE10" i="45"/>
  <c r="AE11" i="45"/>
  <c r="AE12" i="45"/>
  <c r="AE13" i="45"/>
  <c r="AE14" i="45"/>
  <c r="AE15" i="45"/>
  <c r="AE16" i="45"/>
  <c r="AE17" i="45"/>
  <c r="AE18" i="45"/>
  <c r="AE19" i="45"/>
  <c r="AE20" i="45"/>
  <c r="AE21" i="45"/>
  <c r="AE22" i="45"/>
  <c r="AE23" i="45"/>
  <c r="AE24" i="45"/>
  <c r="AE25" i="45"/>
  <c r="AE26" i="45"/>
  <c r="AE27" i="45"/>
  <c r="AE28" i="45"/>
  <c r="AE29" i="45"/>
  <c r="AE30" i="45"/>
  <c r="AE31" i="45"/>
  <c r="AE32" i="45"/>
  <c r="AE33" i="45"/>
  <c r="AE34" i="45"/>
  <c r="AE35" i="45"/>
  <c r="AE36" i="45"/>
  <c r="AE37" i="45"/>
  <c r="AE38" i="45"/>
  <c r="AE39" i="45"/>
  <c r="AE40" i="45"/>
  <c r="AE41" i="45"/>
  <c r="AE42" i="45"/>
  <c r="AE43" i="45"/>
  <c r="AE44" i="45"/>
  <c r="AE45" i="45"/>
  <c r="AE46" i="45"/>
  <c r="AE47" i="45"/>
  <c r="AE48" i="45"/>
  <c r="AE49" i="45"/>
  <c r="AE50" i="45"/>
  <c r="AE51" i="45"/>
  <c r="AE52" i="45"/>
  <c r="AE53" i="45"/>
  <c r="AE54" i="45"/>
  <c r="AE55" i="45"/>
  <c r="AE56" i="45"/>
  <c r="AE57" i="45"/>
  <c r="AE58" i="45"/>
  <c r="AE59" i="45"/>
  <c r="AE60" i="45"/>
  <c r="AE61" i="45"/>
  <c r="AE62" i="45"/>
  <c r="AE63" i="45"/>
  <c r="AE64" i="45"/>
  <c r="AE65" i="45"/>
  <c r="AE66" i="45"/>
  <c r="AE67" i="45"/>
  <c r="AE68" i="45"/>
  <c r="AE69" i="45"/>
  <c r="AE70" i="45"/>
  <c r="AE71" i="45"/>
  <c r="AE72" i="45"/>
  <c r="AE73" i="45"/>
  <c r="AE74" i="45"/>
  <c r="AE75" i="45"/>
  <c r="AE76" i="45"/>
  <c r="AE77" i="45"/>
  <c r="AE78" i="45"/>
  <c r="AE79" i="45"/>
  <c r="AE80" i="45"/>
  <c r="AE81" i="45"/>
  <c r="AE82" i="45"/>
  <c r="AE83" i="45"/>
  <c r="AE84" i="45"/>
  <c r="AE85" i="45"/>
  <c r="AE86" i="45"/>
  <c r="AE87" i="45"/>
  <c r="AE88" i="45"/>
  <c r="AE89" i="45"/>
  <c r="AE90" i="45"/>
  <c r="AE91" i="45"/>
  <c r="AE92" i="45"/>
  <c r="AE93" i="45"/>
  <c r="AE94" i="45"/>
  <c r="AE95" i="45"/>
  <c r="AE96" i="45"/>
  <c r="AE97" i="45"/>
  <c r="AE98" i="45"/>
  <c r="AE99" i="45"/>
  <c r="AE100" i="45"/>
  <c r="AE101" i="45"/>
  <c r="AE102" i="45"/>
  <c r="AE103" i="45"/>
  <c r="AE104" i="45"/>
  <c r="AE105" i="45"/>
  <c r="AE106" i="45"/>
  <c r="AE107" i="45"/>
  <c r="AE108" i="45"/>
  <c r="AE109" i="45"/>
  <c r="AE110" i="45"/>
  <c r="AE111" i="45"/>
  <c r="AE112" i="45"/>
  <c r="AE113" i="45"/>
  <c r="AE114" i="45"/>
  <c r="AE115" i="45"/>
  <c r="AE116" i="45"/>
  <c r="AE7" i="45"/>
  <c r="I12" i="75" l="1"/>
  <c r="J33" i="75"/>
  <c r="H33" i="75"/>
  <c r="G23" i="75"/>
  <c r="G30" i="75"/>
  <c r="G26" i="75"/>
  <c r="G22" i="75"/>
  <c r="G18" i="75"/>
  <c r="G14" i="75"/>
  <c r="H32" i="75"/>
  <c r="H28" i="75"/>
  <c r="H24" i="75"/>
  <c r="H20" i="75"/>
  <c r="H16" i="75"/>
  <c r="H12" i="75"/>
  <c r="I30" i="75"/>
  <c r="I26" i="75"/>
  <c r="I22" i="75"/>
  <c r="I18" i="75"/>
  <c r="I14" i="75"/>
  <c r="J32" i="75"/>
  <c r="J28" i="75"/>
  <c r="J24" i="75"/>
  <c r="J20" i="75"/>
  <c r="J16" i="75"/>
  <c r="J12" i="75"/>
  <c r="G27" i="75"/>
  <c r="G15" i="75"/>
  <c r="H29" i="75"/>
  <c r="H17" i="75"/>
  <c r="I27" i="75"/>
  <c r="I19" i="75"/>
  <c r="J25" i="75"/>
  <c r="J13" i="75"/>
  <c r="G29" i="75"/>
  <c r="G25" i="75"/>
  <c r="G21" i="75"/>
  <c r="G17" i="75"/>
  <c r="G13" i="75"/>
  <c r="H31" i="75"/>
  <c r="H27" i="75"/>
  <c r="H23" i="75"/>
  <c r="H19" i="75"/>
  <c r="H15" i="75"/>
  <c r="I29" i="75"/>
  <c r="I25" i="75"/>
  <c r="I21" i="75"/>
  <c r="I17" i="75"/>
  <c r="I13" i="75"/>
  <c r="J31" i="75"/>
  <c r="J27" i="75"/>
  <c r="J23" i="75"/>
  <c r="J19" i="75"/>
  <c r="J15" i="75"/>
  <c r="G31" i="75"/>
  <c r="G19" i="75"/>
  <c r="H25" i="75"/>
  <c r="H13" i="75"/>
  <c r="I31" i="75"/>
  <c r="I23" i="75"/>
  <c r="I15" i="75"/>
  <c r="J29" i="75"/>
  <c r="J21" i="75"/>
  <c r="J17" i="75"/>
  <c r="G32" i="75"/>
  <c r="G28" i="75"/>
  <c r="G24" i="75"/>
  <c r="G20" i="75"/>
  <c r="G16" i="75"/>
  <c r="G12" i="75"/>
  <c r="H30" i="75"/>
  <c r="H26" i="75"/>
  <c r="H22" i="75"/>
  <c r="H18" i="75"/>
  <c r="H14" i="75"/>
  <c r="I32" i="75"/>
  <c r="I28" i="75"/>
  <c r="I24" i="75"/>
  <c r="I20" i="75"/>
  <c r="I16" i="75"/>
  <c r="J30" i="75"/>
  <c r="J26" i="75"/>
  <c r="J22" i="75"/>
  <c r="J18" i="75"/>
  <c r="J14" i="75"/>
  <c r="I33" i="75"/>
  <c r="G33" i="75"/>
  <c r="BJ119" i="45"/>
  <c r="H14" i="35" l="1"/>
  <c r="R25" i="64" l="1"/>
  <c r="Q25" i="64"/>
  <c r="P25" i="64"/>
  <c r="N25" i="64"/>
  <c r="R21" i="64"/>
  <c r="Q21" i="64"/>
  <c r="P21" i="64"/>
  <c r="N21" i="64"/>
  <c r="R17" i="64"/>
  <c r="Q17" i="64"/>
  <c r="P17" i="64"/>
  <c r="BZ78" i="45" l="1"/>
  <c r="D7" i="76" l="1"/>
  <c r="E18" i="76"/>
  <c r="F18" i="76"/>
  <c r="G18" i="76"/>
  <c r="H18" i="76"/>
  <c r="I18" i="76"/>
  <c r="J18" i="76"/>
  <c r="E19" i="76"/>
  <c r="F19" i="76"/>
  <c r="G19" i="76"/>
  <c r="H19" i="76"/>
  <c r="I19" i="76"/>
  <c r="J19" i="76"/>
  <c r="E24" i="76"/>
  <c r="F24" i="76"/>
  <c r="G24" i="76"/>
  <c r="H24" i="76"/>
  <c r="I24" i="76"/>
  <c r="J24" i="76"/>
  <c r="D29" i="76" l="1"/>
  <c r="D32" i="76" l="1"/>
  <c r="D31" i="76"/>
  <c r="BV236" i="45" l="1"/>
  <c r="BV232" i="45"/>
  <c r="BV231" i="45"/>
  <c r="BV230" i="45"/>
  <c r="BV229" i="45"/>
  <c r="BU232" i="45"/>
  <c r="BU231" i="45"/>
  <c r="BV214" i="45"/>
  <c r="BV210" i="45"/>
  <c r="BV209" i="45"/>
  <c r="BV208" i="45"/>
  <c r="BV207" i="45"/>
  <c r="BU210" i="45"/>
  <c r="BU209" i="45"/>
  <c r="BV192" i="45"/>
  <c r="BV188" i="45"/>
  <c r="BV187" i="45"/>
  <c r="BV186" i="45"/>
  <c r="BV185" i="45"/>
  <c r="BU188" i="45"/>
  <c r="BU187" i="45"/>
  <c r="P184" i="45"/>
  <c r="P185" i="45"/>
  <c r="P186" i="45"/>
  <c r="P187" i="45"/>
  <c r="P188" i="45"/>
  <c r="P189" i="45"/>
  <c r="P190" i="45"/>
  <c r="P191" i="45"/>
  <c r="P192" i="45"/>
  <c r="P193" i="45"/>
  <c r="P194" i="45"/>
  <c r="P195" i="45"/>
  <c r="P196" i="45"/>
  <c r="P197" i="45"/>
  <c r="P198" i="45"/>
  <c r="P199" i="45"/>
  <c r="P200" i="45"/>
  <c r="P201" i="45"/>
  <c r="P202" i="45"/>
  <c r="P203" i="45"/>
  <c r="P183" i="45"/>
  <c r="O184" i="45"/>
  <c r="O185" i="45"/>
  <c r="O186" i="45"/>
  <c r="O187" i="45"/>
  <c r="O188" i="45"/>
  <c r="O189" i="45"/>
  <c r="O190" i="45"/>
  <c r="O191" i="45"/>
  <c r="O192" i="45"/>
  <c r="O193" i="45"/>
  <c r="O194" i="45"/>
  <c r="O195" i="45"/>
  <c r="O196" i="45"/>
  <c r="O197" i="45"/>
  <c r="O198" i="45"/>
  <c r="O199" i="45"/>
  <c r="O200" i="45"/>
  <c r="O201" i="45"/>
  <c r="O202" i="45"/>
  <c r="O203" i="45"/>
  <c r="O183" i="45"/>
  <c r="N184" i="45"/>
  <c r="N185" i="45"/>
  <c r="N186" i="45"/>
  <c r="N187" i="45"/>
  <c r="N188" i="45"/>
  <c r="N189" i="45"/>
  <c r="N190" i="45"/>
  <c r="N191" i="45"/>
  <c r="N192" i="45"/>
  <c r="N193" i="45"/>
  <c r="N194" i="45"/>
  <c r="N195" i="45"/>
  <c r="N196" i="45"/>
  <c r="N197" i="45"/>
  <c r="N198" i="45"/>
  <c r="N199" i="45"/>
  <c r="N200" i="45"/>
  <c r="N201" i="45"/>
  <c r="N202" i="45"/>
  <c r="N203" i="45"/>
  <c r="N183" i="45"/>
  <c r="J184" i="45"/>
  <c r="J185" i="45"/>
  <c r="J186" i="45"/>
  <c r="J187" i="45"/>
  <c r="J188" i="45"/>
  <c r="J189" i="45"/>
  <c r="J190" i="45"/>
  <c r="J191" i="45"/>
  <c r="J192" i="45"/>
  <c r="J193" i="45"/>
  <c r="J194" i="45"/>
  <c r="J195" i="45"/>
  <c r="J196" i="45"/>
  <c r="J197" i="45"/>
  <c r="J198" i="45"/>
  <c r="J199" i="45"/>
  <c r="J200" i="45"/>
  <c r="J201" i="45"/>
  <c r="J202" i="45"/>
  <c r="J203" i="45"/>
  <c r="J183" i="45"/>
  <c r="I184" i="45"/>
  <c r="I185" i="45"/>
  <c r="I186" i="45"/>
  <c r="I187" i="45"/>
  <c r="I188" i="45"/>
  <c r="I189" i="45"/>
  <c r="I190" i="45"/>
  <c r="I191" i="45"/>
  <c r="I192" i="45"/>
  <c r="I193" i="45"/>
  <c r="I194" i="45"/>
  <c r="I195" i="45"/>
  <c r="I196" i="45"/>
  <c r="I197" i="45"/>
  <c r="I198" i="45"/>
  <c r="I199" i="45"/>
  <c r="I200" i="45"/>
  <c r="I201" i="45"/>
  <c r="I202" i="45"/>
  <c r="I203" i="45"/>
  <c r="I183" i="45"/>
  <c r="H184" i="45"/>
  <c r="H185" i="45"/>
  <c r="H186" i="45"/>
  <c r="H187" i="45"/>
  <c r="H188" i="45"/>
  <c r="H189" i="45"/>
  <c r="H190" i="45"/>
  <c r="H191" i="45"/>
  <c r="H192" i="45"/>
  <c r="H193" i="45"/>
  <c r="H194" i="45"/>
  <c r="H195" i="45"/>
  <c r="H196" i="45"/>
  <c r="H197" i="45"/>
  <c r="H198" i="45"/>
  <c r="H199" i="45"/>
  <c r="H200" i="45"/>
  <c r="H201" i="45"/>
  <c r="H202" i="45"/>
  <c r="H203" i="45"/>
  <c r="H183" i="45"/>
  <c r="BV170" i="45"/>
  <c r="BV166" i="45"/>
  <c r="BV165" i="45"/>
  <c r="BV164" i="45"/>
  <c r="BV163" i="45"/>
  <c r="BU170" i="45"/>
  <c r="BU166" i="45"/>
  <c r="BU165" i="45"/>
  <c r="BU164" i="45"/>
  <c r="BU163" i="45"/>
  <c r="BV148" i="45"/>
  <c r="BV144" i="45"/>
  <c r="BV143" i="45"/>
  <c r="BV142" i="45"/>
  <c r="BV141" i="45"/>
  <c r="BU148" i="45"/>
  <c r="BU144" i="45"/>
  <c r="BU143" i="45"/>
  <c r="BU142" i="45"/>
  <c r="BU141" i="45"/>
  <c r="CD117" i="45"/>
  <c r="CC117" i="45"/>
  <c r="BV126" i="45"/>
  <c r="BV120" i="45"/>
  <c r="BV121" i="45"/>
  <c r="BV122" i="45"/>
  <c r="BU126" i="45"/>
  <c r="BU120" i="45"/>
  <c r="BU121" i="45"/>
  <c r="BU122" i="45"/>
  <c r="P118" i="45"/>
  <c r="P119" i="45"/>
  <c r="P120" i="45"/>
  <c r="P121" i="45"/>
  <c r="P122" i="45"/>
  <c r="P123" i="45"/>
  <c r="P124" i="45"/>
  <c r="P125" i="45"/>
  <c r="P126" i="45"/>
  <c r="P127" i="45"/>
  <c r="P128" i="45"/>
  <c r="P129" i="45"/>
  <c r="P130" i="45"/>
  <c r="P131" i="45"/>
  <c r="P132" i="45"/>
  <c r="P133" i="45"/>
  <c r="P134" i="45"/>
  <c r="P135" i="45"/>
  <c r="P136" i="45"/>
  <c r="P137" i="45"/>
  <c r="P139" i="45"/>
  <c r="P161" i="45"/>
  <c r="P117" i="45"/>
  <c r="O118" i="45"/>
  <c r="O119" i="45"/>
  <c r="O120" i="45"/>
  <c r="O121" i="45"/>
  <c r="O122" i="45"/>
  <c r="O123" i="45"/>
  <c r="O124" i="45"/>
  <c r="BN124" i="45" s="1"/>
  <c r="O125" i="45"/>
  <c r="O126" i="45"/>
  <c r="O127" i="45"/>
  <c r="O128" i="45"/>
  <c r="O129" i="45"/>
  <c r="O130" i="45"/>
  <c r="O131" i="45"/>
  <c r="O132" i="45"/>
  <c r="O133" i="45"/>
  <c r="O134" i="45"/>
  <c r="O135" i="45"/>
  <c r="O136" i="45"/>
  <c r="O137" i="45"/>
  <c r="O139" i="45"/>
  <c r="O161" i="45"/>
  <c r="O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135" i="45"/>
  <c r="N136" i="45"/>
  <c r="N137" i="45"/>
  <c r="N117" i="45"/>
  <c r="J118" i="45"/>
  <c r="J119" i="45"/>
  <c r="BF119" i="45" s="1"/>
  <c r="J120" i="45"/>
  <c r="J121" i="45"/>
  <c r="J122" i="45"/>
  <c r="J123" i="45"/>
  <c r="J124" i="45"/>
  <c r="J125" i="45"/>
  <c r="J126" i="45"/>
  <c r="J127" i="45"/>
  <c r="J128" i="45"/>
  <c r="J129" i="45"/>
  <c r="J130" i="45"/>
  <c r="J131" i="45"/>
  <c r="J132" i="45"/>
  <c r="J133" i="45"/>
  <c r="J134" i="45"/>
  <c r="J135" i="45"/>
  <c r="J136" i="45"/>
  <c r="J137" i="45"/>
  <c r="J139" i="45"/>
  <c r="J161" i="45"/>
  <c r="J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9" i="45"/>
  <c r="I161" i="45"/>
  <c r="I117" i="45"/>
  <c r="H118" i="45"/>
  <c r="H119" i="45"/>
  <c r="H120" i="45"/>
  <c r="H121" i="45"/>
  <c r="H122" i="45"/>
  <c r="H123" i="45"/>
  <c r="H124" i="45"/>
  <c r="H125" i="45"/>
  <c r="H126" i="45"/>
  <c r="H127" i="45"/>
  <c r="H128" i="45"/>
  <c r="H129" i="45"/>
  <c r="H130" i="45"/>
  <c r="H131" i="45"/>
  <c r="H132" i="45"/>
  <c r="H133" i="45"/>
  <c r="H134" i="45"/>
  <c r="H135" i="45"/>
  <c r="H136" i="45"/>
  <c r="H137" i="45"/>
  <c r="H117" i="45"/>
  <c r="M28" i="45"/>
  <c r="L28" i="45"/>
  <c r="K28" i="45"/>
  <c r="AP116" i="45"/>
  <c r="AO116" i="45"/>
  <c r="AN116" i="45"/>
  <c r="AM116" i="45"/>
  <c r="AL116" i="45"/>
  <c r="AK116" i="45"/>
  <c r="AP94" i="45"/>
  <c r="AO94" i="45"/>
  <c r="AN94" i="45"/>
  <c r="AM94" i="45"/>
  <c r="AL94" i="45"/>
  <c r="AK94" i="45"/>
  <c r="AP72" i="45"/>
  <c r="AO72" i="45"/>
  <c r="AN72" i="45"/>
  <c r="AM72" i="45"/>
  <c r="AL72" i="45"/>
  <c r="AK72" i="45"/>
  <c r="AP50" i="45"/>
  <c r="AO50" i="45"/>
  <c r="AN50" i="45"/>
  <c r="AM50" i="45"/>
  <c r="AL50" i="45"/>
  <c r="AK50" i="45"/>
  <c r="AP28" i="45"/>
  <c r="AO28" i="45"/>
  <c r="AN28" i="45"/>
  <c r="AM28" i="45"/>
  <c r="AL28" i="45"/>
  <c r="AK28" i="45"/>
  <c r="BT116" i="45"/>
  <c r="BS116" i="45"/>
  <c r="BR116" i="45"/>
  <c r="BQ116" i="45"/>
  <c r="J18" i="46" s="1"/>
  <c r="BP116" i="45"/>
  <c r="BO116" i="45"/>
  <c r="BN116" i="45"/>
  <c r="BM116" i="45"/>
  <c r="BL116" i="45"/>
  <c r="BK116" i="45"/>
  <c r="BJ116" i="45"/>
  <c r="BI116" i="45"/>
  <c r="BH116" i="45"/>
  <c r="BG116" i="45"/>
  <c r="BF116" i="45"/>
  <c r="BE116" i="45"/>
  <c r="BD116" i="45"/>
  <c r="BC116" i="45"/>
  <c r="BB116" i="45"/>
  <c r="BA116" i="45"/>
  <c r="AZ116" i="45"/>
  <c r="AY116" i="45"/>
  <c r="AX116" i="45"/>
  <c r="AW116" i="45"/>
  <c r="AD116" i="45"/>
  <c r="AC116" i="45"/>
  <c r="AB116" i="45"/>
  <c r="J26" i="46" s="1"/>
  <c r="AA116" i="45"/>
  <c r="J25" i="46" s="1"/>
  <c r="Z116" i="45"/>
  <c r="J24" i="46" s="1"/>
  <c r="Y116" i="45"/>
  <c r="J23" i="46" s="1"/>
  <c r="CG115" i="45"/>
  <c r="CF115" i="45"/>
  <c r="CE115" i="45"/>
  <c r="CD115" i="45"/>
  <c r="CC115" i="45"/>
  <c r="CB115" i="45"/>
  <c r="CA115" i="45"/>
  <c r="BZ115" i="45"/>
  <c r="X115" i="45"/>
  <c r="W115" i="45"/>
  <c r="V115" i="45"/>
  <c r="U115" i="45"/>
  <c r="T115" i="45"/>
  <c r="P115" i="45"/>
  <c r="O115" i="45"/>
  <c r="N115" i="45"/>
  <c r="J115" i="45"/>
  <c r="I115" i="45"/>
  <c r="H115" i="45"/>
  <c r="CG114" i="45"/>
  <c r="CF114" i="45"/>
  <c r="CE114" i="45"/>
  <c r="CD114" i="45"/>
  <c r="CC114" i="45"/>
  <c r="CB114" i="45"/>
  <c r="CA114" i="45"/>
  <c r="BZ114" i="45"/>
  <c r="X114" i="45"/>
  <c r="W114" i="45"/>
  <c r="V114" i="45"/>
  <c r="U114" i="45"/>
  <c r="T114" i="45"/>
  <c r="P114" i="45"/>
  <c r="O114" i="45"/>
  <c r="N114" i="45"/>
  <c r="J114" i="45"/>
  <c r="I114" i="45"/>
  <c r="H114" i="45"/>
  <c r="CG113" i="45"/>
  <c r="CF113" i="45"/>
  <c r="CE113" i="45"/>
  <c r="CD113" i="45"/>
  <c r="CC113" i="45"/>
  <c r="CB113" i="45"/>
  <c r="CA113" i="45"/>
  <c r="BZ113" i="45"/>
  <c r="X113" i="45"/>
  <c r="W113" i="45"/>
  <c r="V113" i="45"/>
  <c r="U113" i="45"/>
  <c r="T113" i="45"/>
  <c r="P113" i="45"/>
  <c r="O113" i="45"/>
  <c r="N113" i="45"/>
  <c r="J113" i="45"/>
  <c r="I113" i="45"/>
  <c r="H113" i="45"/>
  <c r="CG112" i="45"/>
  <c r="CF112" i="45"/>
  <c r="CE112" i="45"/>
  <c r="CD112" i="45"/>
  <c r="CC112" i="45"/>
  <c r="CB112" i="45"/>
  <c r="CA112" i="45"/>
  <c r="BZ112" i="45"/>
  <c r="X112" i="45"/>
  <c r="W112" i="45"/>
  <c r="V112" i="45"/>
  <c r="U112" i="45"/>
  <c r="T112" i="45"/>
  <c r="P112" i="45"/>
  <c r="O112" i="45"/>
  <c r="N112" i="45"/>
  <c r="J112" i="45"/>
  <c r="I112" i="45"/>
  <c r="H112" i="45"/>
  <c r="CG111" i="45"/>
  <c r="CF111" i="45"/>
  <c r="CE111" i="45"/>
  <c r="CD111" i="45"/>
  <c r="CC111" i="45"/>
  <c r="CB111" i="45"/>
  <c r="CA111" i="45"/>
  <c r="BZ111" i="45"/>
  <c r="X111" i="45"/>
  <c r="W111" i="45"/>
  <c r="V111" i="45"/>
  <c r="U111" i="45"/>
  <c r="T111" i="45"/>
  <c r="P111" i="45"/>
  <c r="O111" i="45"/>
  <c r="N111" i="45"/>
  <c r="J111" i="45"/>
  <c r="I111" i="45"/>
  <c r="H111" i="45"/>
  <c r="CG110" i="45"/>
  <c r="CF110" i="45"/>
  <c r="CE110" i="45"/>
  <c r="CD110" i="45"/>
  <c r="CC110" i="45"/>
  <c r="CB110" i="45"/>
  <c r="CA110" i="45"/>
  <c r="BZ110" i="45"/>
  <c r="X110" i="45"/>
  <c r="W110" i="45"/>
  <c r="V110" i="45"/>
  <c r="U110" i="45"/>
  <c r="T110" i="45"/>
  <c r="P110" i="45"/>
  <c r="O110" i="45"/>
  <c r="N110" i="45"/>
  <c r="J110" i="45"/>
  <c r="I110" i="45"/>
  <c r="H110" i="45"/>
  <c r="CG109" i="45"/>
  <c r="CF109" i="45"/>
  <c r="CE109" i="45"/>
  <c r="CD109" i="45"/>
  <c r="CC109" i="45"/>
  <c r="CB109" i="45"/>
  <c r="CA109" i="45"/>
  <c r="BZ109" i="45"/>
  <c r="X109" i="45"/>
  <c r="W109" i="45"/>
  <c r="V109" i="45"/>
  <c r="U109" i="45"/>
  <c r="T109" i="45"/>
  <c r="P109" i="45"/>
  <c r="O109" i="45"/>
  <c r="N109" i="45"/>
  <c r="J109" i="45"/>
  <c r="I109" i="45"/>
  <c r="H109" i="45"/>
  <c r="CG108" i="45"/>
  <c r="CF108" i="45"/>
  <c r="CE108" i="45"/>
  <c r="CD108" i="45"/>
  <c r="CC108" i="45"/>
  <c r="CB108" i="45"/>
  <c r="CA108" i="45"/>
  <c r="BZ108" i="45"/>
  <c r="X108" i="45"/>
  <c r="W108" i="45"/>
  <c r="V108" i="45"/>
  <c r="U108" i="45"/>
  <c r="T108" i="45"/>
  <c r="P108" i="45"/>
  <c r="O108" i="45"/>
  <c r="N108" i="45"/>
  <c r="J108" i="45"/>
  <c r="I108" i="45"/>
  <c r="H108" i="45"/>
  <c r="CG107" i="45"/>
  <c r="CF107" i="45"/>
  <c r="CE107" i="45"/>
  <c r="CD107" i="45"/>
  <c r="CC107" i="45"/>
  <c r="CB107" i="45"/>
  <c r="CA107" i="45"/>
  <c r="BZ107" i="45"/>
  <c r="X107" i="45"/>
  <c r="W107" i="45"/>
  <c r="V107" i="45"/>
  <c r="U107" i="45"/>
  <c r="T107" i="45"/>
  <c r="P107" i="45"/>
  <c r="O107" i="45"/>
  <c r="N107" i="45"/>
  <c r="J107" i="45"/>
  <c r="I107" i="45"/>
  <c r="H107" i="45"/>
  <c r="CG106" i="45"/>
  <c r="CF106" i="45"/>
  <c r="CE106" i="45"/>
  <c r="CD106" i="45"/>
  <c r="CC106" i="45"/>
  <c r="CB106" i="45"/>
  <c r="CA106" i="45"/>
  <c r="BZ106" i="45"/>
  <c r="X106" i="45"/>
  <c r="W106" i="45"/>
  <c r="V106" i="45"/>
  <c r="U106" i="45"/>
  <c r="T106" i="45"/>
  <c r="P106" i="45"/>
  <c r="O106" i="45"/>
  <c r="N106" i="45"/>
  <c r="J106" i="45"/>
  <c r="I106" i="45"/>
  <c r="H106" i="45"/>
  <c r="CG105" i="45"/>
  <c r="CF105" i="45"/>
  <c r="CE105" i="45"/>
  <c r="CD105" i="45"/>
  <c r="CC105" i="45"/>
  <c r="CB105" i="45"/>
  <c r="CA105" i="45"/>
  <c r="BZ105" i="45"/>
  <c r="X105" i="45"/>
  <c r="W105" i="45"/>
  <c r="V105" i="45"/>
  <c r="U105" i="45"/>
  <c r="T105" i="45"/>
  <c r="P105" i="45"/>
  <c r="O105" i="45"/>
  <c r="N105" i="45"/>
  <c r="J105" i="45"/>
  <c r="I105" i="45"/>
  <c r="H105" i="45"/>
  <c r="CG104" i="45"/>
  <c r="CF104" i="45"/>
  <c r="CE104" i="45"/>
  <c r="CD104" i="45"/>
  <c r="CC104" i="45"/>
  <c r="CB104" i="45"/>
  <c r="CA104" i="45"/>
  <c r="BZ104" i="45"/>
  <c r="X104" i="45"/>
  <c r="W104" i="45"/>
  <c r="V104" i="45"/>
  <c r="U104" i="45"/>
  <c r="T104" i="45"/>
  <c r="P104" i="45"/>
  <c r="O104" i="45"/>
  <c r="N104" i="45"/>
  <c r="J104" i="45"/>
  <c r="I104" i="45"/>
  <c r="H104" i="45"/>
  <c r="CG103" i="45"/>
  <c r="CF103" i="45"/>
  <c r="CE103" i="45"/>
  <c r="CD103" i="45"/>
  <c r="CC103" i="45"/>
  <c r="CB103" i="45"/>
  <c r="CA103" i="45"/>
  <c r="BZ103" i="45"/>
  <c r="X103" i="45"/>
  <c r="W103" i="45"/>
  <c r="V103" i="45"/>
  <c r="U103" i="45"/>
  <c r="T103" i="45"/>
  <c r="P103" i="45"/>
  <c r="O103" i="45"/>
  <c r="N103" i="45"/>
  <c r="J103" i="45"/>
  <c r="I103" i="45"/>
  <c r="H103" i="45"/>
  <c r="CG102" i="45"/>
  <c r="CF102" i="45"/>
  <c r="CE102" i="45"/>
  <c r="CD102" i="45"/>
  <c r="CC102" i="45"/>
  <c r="CB102" i="45"/>
  <c r="CA102" i="45"/>
  <c r="BZ102" i="45"/>
  <c r="X102" i="45"/>
  <c r="W102" i="45"/>
  <c r="V102" i="45"/>
  <c r="U102" i="45"/>
  <c r="T102" i="45"/>
  <c r="P102" i="45"/>
  <c r="O102" i="45"/>
  <c r="N102" i="45"/>
  <c r="J102" i="45"/>
  <c r="I102" i="45"/>
  <c r="H102" i="45"/>
  <c r="CG101" i="45"/>
  <c r="CG123" i="45" s="1"/>
  <c r="CF101" i="45"/>
  <c r="CE101" i="45"/>
  <c r="CD101" i="45"/>
  <c r="CC101" i="45"/>
  <c r="CB101" i="45"/>
  <c r="CA101" i="45"/>
  <c r="BZ101" i="45"/>
  <c r="X101" i="45"/>
  <c r="W101" i="45"/>
  <c r="V101" i="45"/>
  <c r="U101" i="45"/>
  <c r="T101" i="45"/>
  <c r="P101" i="45"/>
  <c r="O101" i="45"/>
  <c r="N101" i="45"/>
  <c r="J101" i="45"/>
  <c r="I101" i="45"/>
  <c r="H101" i="45"/>
  <c r="CG100" i="45"/>
  <c r="CF100" i="45"/>
  <c r="CE100" i="45"/>
  <c r="CD100" i="45"/>
  <c r="CC100" i="45"/>
  <c r="CB100" i="45"/>
  <c r="CA100" i="45"/>
  <c r="BZ100" i="45"/>
  <c r="X100" i="45"/>
  <c r="W100" i="45"/>
  <c r="V100" i="45"/>
  <c r="U100" i="45"/>
  <c r="T100" i="45"/>
  <c r="P100" i="45"/>
  <c r="O100" i="45"/>
  <c r="N100" i="45"/>
  <c r="J100" i="45"/>
  <c r="I100" i="45"/>
  <c r="H100" i="45"/>
  <c r="CG99" i="45"/>
  <c r="CF99" i="45"/>
  <c r="CE99" i="45"/>
  <c r="CD99" i="45"/>
  <c r="CC99" i="45"/>
  <c r="CB99" i="45"/>
  <c r="CA99" i="45"/>
  <c r="BZ99" i="45"/>
  <c r="X99" i="45"/>
  <c r="W99" i="45"/>
  <c r="V99" i="45"/>
  <c r="U99" i="45"/>
  <c r="T99" i="45"/>
  <c r="P99" i="45"/>
  <c r="O99" i="45"/>
  <c r="N99" i="45"/>
  <c r="J99" i="45"/>
  <c r="I99" i="45"/>
  <c r="H99" i="45"/>
  <c r="CG98" i="45"/>
  <c r="CF98" i="45"/>
  <c r="CE98" i="45"/>
  <c r="CD98" i="45"/>
  <c r="CC98" i="45"/>
  <c r="CB98" i="45"/>
  <c r="CA98" i="45"/>
  <c r="BZ98" i="45"/>
  <c r="X98" i="45"/>
  <c r="W98" i="45"/>
  <c r="V98" i="45"/>
  <c r="U98" i="45"/>
  <c r="T98" i="45"/>
  <c r="P98" i="45"/>
  <c r="O98" i="45"/>
  <c r="N98" i="45"/>
  <c r="J98" i="45"/>
  <c r="I98" i="45"/>
  <c r="H98" i="45"/>
  <c r="CG97" i="45"/>
  <c r="CF97" i="45"/>
  <c r="CE97" i="45"/>
  <c r="CD97" i="45"/>
  <c r="CC97" i="45"/>
  <c r="CB97" i="45"/>
  <c r="CA97" i="45"/>
  <c r="BZ97" i="45"/>
  <c r="X97" i="45"/>
  <c r="W97" i="45"/>
  <c r="V97" i="45"/>
  <c r="U97" i="45"/>
  <c r="T97" i="45"/>
  <c r="P97" i="45"/>
  <c r="O97" i="45"/>
  <c r="N97" i="45"/>
  <c r="J97" i="45"/>
  <c r="I97" i="45"/>
  <c r="H97" i="45"/>
  <c r="CG96" i="45"/>
  <c r="CF96" i="45"/>
  <c r="CE96" i="45"/>
  <c r="CD96" i="45"/>
  <c r="CC96" i="45"/>
  <c r="CB96" i="45"/>
  <c r="CA96" i="45"/>
  <c r="BZ96" i="45"/>
  <c r="X96" i="45"/>
  <c r="W96" i="45"/>
  <c r="V96" i="45"/>
  <c r="U96" i="45"/>
  <c r="T96" i="45"/>
  <c r="P96" i="45"/>
  <c r="O96" i="45"/>
  <c r="N96" i="45"/>
  <c r="J96" i="45"/>
  <c r="I96" i="45"/>
  <c r="H96" i="45"/>
  <c r="CG95" i="45"/>
  <c r="CF95" i="45"/>
  <c r="CE95" i="45"/>
  <c r="CD95" i="45"/>
  <c r="CC95" i="45"/>
  <c r="CB95" i="45"/>
  <c r="CA95" i="45"/>
  <c r="BZ95" i="45"/>
  <c r="X95" i="45"/>
  <c r="W95" i="45"/>
  <c r="V95" i="45"/>
  <c r="U95" i="45"/>
  <c r="T95" i="45"/>
  <c r="P95" i="45"/>
  <c r="O95" i="45"/>
  <c r="N95" i="45"/>
  <c r="J95" i="45"/>
  <c r="I95" i="45"/>
  <c r="H95" i="45"/>
  <c r="BT94" i="45"/>
  <c r="BS94" i="45"/>
  <c r="BR94" i="45"/>
  <c r="BQ94" i="45"/>
  <c r="I18" i="46" s="1"/>
  <c r="BP94" i="45"/>
  <c r="BO94" i="45"/>
  <c r="BN94" i="45"/>
  <c r="BM94" i="45"/>
  <c r="I17" i="46" s="1"/>
  <c r="BL94" i="45"/>
  <c r="BK94" i="45"/>
  <c r="BJ94" i="45"/>
  <c r="BI94" i="45"/>
  <c r="I16" i="46" s="1"/>
  <c r="BH94" i="45"/>
  <c r="BG94" i="45"/>
  <c r="BF94" i="45"/>
  <c r="BE94" i="45"/>
  <c r="J116" i="45" s="1"/>
  <c r="BD94" i="45"/>
  <c r="BC94" i="45"/>
  <c r="BB94" i="45"/>
  <c r="BA94" i="45"/>
  <c r="I116" i="45" s="1"/>
  <c r="AZ94" i="45"/>
  <c r="AY94" i="45"/>
  <c r="AX94" i="45"/>
  <c r="AW94" i="45"/>
  <c r="AD94" i="45"/>
  <c r="AC94" i="45"/>
  <c r="AB94" i="45"/>
  <c r="I26" i="46" s="1"/>
  <c r="AA94" i="45"/>
  <c r="I25" i="46" s="1"/>
  <c r="Z94" i="45"/>
  <c r="I24" i="46" s="1"/>
  <c r="Y94" i="45"/>
  <c r="I23" i="46" s="1"/>
  <c r="CG93" i="45"/>
  <c r="CF93" i="45"/>
  <c r="CE93" i="45"/>
  <c r="CD93" i="45"/>
  <c r="CC93" i="45"/>
  <c r="CB93" i="45"/>
  <c r="CA93" i="45"/>
  <c r="BZ93" i="45"/>
  <c r="X93" i="45"/>
  <c r="W93" i="45"/>
  <c r="V93" i="45"/>
  <c r="U93" i="45"/>
  <c r="T93" i="45"/>
  <c r="P93" i="45"/>
  <c r="O93" i="45"/>
  <c r="N93" i="45"/>
  <c r="J93" i="45"/>
  <c r="I93" i="45"/>
  <c r="H93" i="45"/>
  <c r="CG92" i="45"/>
  <c r="CF92" i="45"/>
  <c r="CE92" i="45"/>
  <c r="CD92" i="45"/>
  <c r="CC92" i="45"/>
  <c r="CB92" i="45"/>
  <c r="CA92" i="45"/>
  <c r="BZ92" i="45"/>
  <c r="X92" i="45"/>
  <c r="W92" i="45"/>
  <c r="V92" i="45"/>
  <c r="U92" i="45"/>
  <c r="T92" i="45"/>
  <c r="P92" i="45"/>
  <c r="O92" i="45"/>
  <c r="N92" i="45"/>
  <c r="J92" i="45"/>
  <c r="I92" i="45"/>
  <c r="H92" i="45"/>
  <c r="CG91" i="45"/>
  <c r="CF91" i="45"/>
  <c r="CE91" i="45"/>
  <c r="CD91" i="45"/>
  <c r="CC91" i="45"/>
  <c r="CB91" i="45"/>
  <c r="CA91" i="45"/>
  <c r="BZ91" i="45"/>
  <c r="X91" i="45"/>
  <c r="W91" i="45"/>
  <c r="V91" i="45"/>
  <c r="U91" i="45"/>
  <c r="T91" i="45"/>
  <c r="P91" i="45"/>
  <c r="O91" i="45"/>
  <c r="N91" i="45"/>
  <c r="J91" i="45"/>
  <c r="I91" i="45"/>
  <c r="H91" i="45"/>
  <c r="CG90" i="45"/>
  <c r="CF90" i="45"/>
  <c r="CE90" i="45"/>
  <c r="CD90" i="45"/>
  <c r="CC90" i="45"/>
  <c r="CB90" i="45"/>
  <c r="CA90" i="45"/>
  <c r="BZ90" i="45"/>
  <c r="X90" i="45"/>
  <c r="W90" i="45"/>
  <c r="V90" i="45"/>
  <c r="U90" i="45"/>
  <c r="T90" i="45"/>
  <c r="P90" i="45"/>
  <c r="O90" i="45"/>
  <c r="N90" i="45"/>
  <c r="J90" i="45"/>
  <c r="I90" i="45"/>
  <c r="H90" i="45"/>
  <c r="CG89" i="45"/>
  <c r="CF89" i="45"/>
  <c r="CE89" i="45"/>
  <c r="CD89" i="45"/>
  <c r="CC89" i="45"/>
  <c r="CB89" i="45"/>
  <c r="CA89" i="45"/>
  <c r="BZ89" i="45"/>
  <c r="X89" i="45"/>
  <c r="W89" i="45"/>
  <c r="V89" i="45"/>
  <c r="U89" i="45"/>
  <c r="T89" i="45"/>
  <c r="P89" i="45"/>
  <c r="O89" i="45"/>
  <c r="N89" i="45"/>
  <c r="J89" i="45"/>
  <c r="I89" i="45"/>
  <c r="H89" i="45"/>
  <c r="CG88" i="45"/>
  <c r="CF88" i="45"/>
  <c r="CE88" i="45"/>
  <c r="CD88" i="45"/>
  <c r="CC88" i="45"/>
  <c r="CB88" i="45"/>
  <c r="CA88" i="45"/>
  <c r="BZ88" i="45"/>
  <c r="X88" i="45"/>
  <c r="W88" i="45"/>
  <c r="V88" i="45"/>
  <c r="U88" i="45"/>
  <c r="T88" i="45"/>
  <c r="P88" i="45"/>
  <c r="O88" i="45"/>
  <c r="N88" i="45"/>
  <c r="J88" i="45"/>
  <c r="I88" i="45"/>
  <c r="H88" i="45"/>
  <c r="CG87" i="45"/>
  <c r="CF87" i="45"/>
  <c r="CE87" i="45"/>
  <c r="CD87" i="45"/>
  <c r="CC87" i="45"/>
  <c r="CB87" i="45"/>
  <c r="CA87" i="45"/>
  <c r="BZ87" i="45"/>
  <c r="X87" i="45"/>
  <c r="W87" i="45"/>
  <c r="V87" i="45"/>
  <c r="U87" i="45"/>
  <c r="T87" i="45"/>
  <c r="P87" i="45"/>
  <c r="O87" i="45"/>
  <c r="N87" i="45"/>
  <c r="J87" i="45"/>
  <c r="I87" i="45"/>
  <c r="H87" i="45"/>
  <c r="CG86" i="45"/>
  <c r="CF86" i="45"/>
  <c r="CE86" i="45"/>
  <c r="CD86" i="45"/>
  <c r="CC86" i="45"/>
  <c r="CB86" i="45"/>
  <c r="CA86" i="45"/>
  <c r="BZ86" i="45"/>
  <c r="X86" i="45"/>
  <c r="W86" i="45"/>
  <c r="V86" i="45"/>
  <c r="U86" i="45"/>
  <c r="T86" i="45"/>
  <c r="P86" i="45"/>
  <c r="O86" i="45"/>
  <c r="N86" i="45"/>
  <c r="J86" i="45"/>
  <c r="I86" i="45"/>
  <c r="H86" i="45"/>
  <c r="CG85" i="45"/>
  <c r="CF85" i="45"/>
  <c r="CE85" i="45"/>
  <c r="CD85" i="45"/>
  <c r="CC85" i="45"/>
  <c r="CB85" i="45"/>
  <c r="CA85" i="45"/>
  <c r="BZ85" i="45"/>
  <c r="X85" i="45"/>
  <c r="W85" i="45"/>
  <c r="V85" i="45"/>
  <c r="U85" i="45"/>
  <c r="T85" i="45"/>
  <c r="P85" i="45"/>
  <c r="O85" i="45"/>
  <c r="N85" i="45"/>
  <c r="J85" i="45"/>
  <c r="I85" i="45"/>
  <c r="H85" i="45"/>
  <c r="CG84" i="45"/>
  <c r="CF84" i="45"/>
  <c r="CE84" i="45"/>
  <c r="CD84" i="45"/>
  <c r="CC84" i="45"/>
  <c r="CB84" i="45"/>
  <c r="CA84" i="45"/>
  <c r="BZ84" i="45"/>
  <c r="X84" i="45"/>
  <c r="W84" i="45"/>
  <c r="V84" i="45"/>
  <c r="U84" i="45"/>
  <c r="T84" i="45"/>
  <c r="P84" i="45"/>
  <c r="O84" i="45"/>
  <c r="N84" i="45"/>
  <c r="J84" i="45"/>
  <c r="I84" i="45"/>
  <c r="H84" i="45"/>
  <c r="CG83" i="45"/>
  <c r="CF83" i="45"/>
  <c r="CE83" i="45"/>
  <c r="CD83" i="45"/>
  <c r="CC83" i="45"/>
  <c r="CB83" i="45"/>
  <c r="CA83" i="45"/>
  <c r="BZ83" i="45"/>
  <c r="X83" i="45"/>
  <c r="W83" i="45"/>
  <c r="V83" i="45"/>
  <c r="U83" i="45"/>
  <c r="T83" i="45"/>
  <c r="P83" i="45"/>
  <c r="O83" i="45"/>
  <c r="N83" i="45"/>
  <c r="J83" i="45"/>
  <c r="I83" i="45"/>
  <c r="H83" i="45"/>
  <c r="CG82" i="45"/>
  <c r="CF82" i="45"/>
  <c r="CE82" i="45"/>
  <c r="CD82" i="45"/>
  <c r="CC82" i="45"/>
  <c r="CB82" i="45"/>
  <c r="CA82" i="45"/>
  <c r="BZ82" i="45"/>
  <c r="X82" i="45"/>
  <c r="W82" i="45"/>
  <c r="V82" i="45"/>
  <c r="U82" i="45"/>
  <c r="T82" i="45"/>
  <c r="P82" i="45"/>
  <c r="O82" i="45"/>
  <c r="N82" i="45"/>
  <c r="J82" i="45"/>
  <c r="I82" i="45"/>
  <c r="H82" i="45"/>
  <c r="CG81" i="45"/>
  <c r="CF81" i="45"/>
  <c r="CE81" i="45"/>
  <c r="CD81" i="45"/>
  <c r="CC81" i="45"/>
  <c r="CB81" i="45"/>
  <c r="CA81" i="45"/>
  <c r="BZ81" i="45"/>
  <c r="X81" i="45"/>
  <c r="W81" i="45"/>
  <c r="V81" i="45"/>
  <c r="U81" i="45"/>
  <c r="T81" i="45"/>
  <c r="P81" i="45"/>
  <c r="O81" i="45"/>
  <c r="N81" i="45"/>
  <c r="J81" i="45"/>
  <c r="I81" i="45"/>
  <c r="H81" i="45"/>
  <c r="CG80" i="45"/>
  <c r="CF80" i="45"/>
  <c r="CE80" i="45"/>
  <c r="CD80" i="45"/>
  <c r="CC80" i="45"/>
  <c r="CB80" i="45"/>
  <c r="CA80" i="45"/>
  <c r="BZ80" i="45"/>
  <c r="X80" i="45"/>
  <c r="W80" i="45"/>
  <c r="V80" i="45"/>
  <c r="U80" i="45"/>
  <c r="T80" i="45"/>
  <c r="P80" i="45"/>
  <c r="O80" i="45"/>
  <c r="N80" i="45"/>
  <c r="J80" i="45"/>
  <c r="I80" i="45"/>
  <c r="H80" i="45"/>
  <c r="CG79" i="45"/>
  <c r="CF79" i="45"/>
  <c r="CE79" i="45"/>
  <c r="CD79" i="45"/>
  <c r="CC79" i="45"/>
  <c r="CB79" i="45"/>
  <c r="CA79" i="45"/>
  <c r="BZ79" i="45"/>
  <c r="X79" i="45"/>
  <c r="W79" i="45"/>
  <c r="V79" i="45"/>
  <c r="U79" i="45"/>
  <c r="T79" i="45"/>
  <c r="P79" i="45"/>
  <c r="O79" i="45"/>
  <c r="N79" i="45"/>
  <c r="J79" i="45"/>
  <c r="I79" i="45"/>
  <c r="H79" i="45"/>
  <c r="CG78" i="45"/>
  <c r="CF78" i="45"/>
  <c r="CE78" i="45"/>
  <c r="CD78" i="45"/>
  <c r="CC78" i="45"/>
  <c r="CB78" i="45"/>
  <c r="CA78" i="45"/>
  <c r="X78" i="45"/>
  <c r="W78" i="45"/>
  <c r="V78" i="45"/>
  <c r="U78" i="45"/>
  <c r="T78" i="45"/>
  <c r="P78" i="45"/>
  <c r="O78" i="45"/>
  <c r="N78" i="45"/>
  <c r="J78" i="45"/>
  <c r="I78" i="45"/>
  <c r="H78" i="45"/>
  <c r="CG77" i="45"/>
  <c r="CF77" i="45"/>
  <c r="CE77" i="45"/>
  <c r="CD77" i="45"/>
  <c r="CC77" i="45"/>
  <c r="CB77" i="45"/>
  <c r="CA77" i="45"/>
  <c r="BZ77" i="45"/>
  <c r="X77" i="45"/>
  <c r="W77" i="45"/>
  <c r="V77" i="45"/>
  <c r="U77" i="45"/>
  <c r="T77" i="45"/>
  <c r="P77" i="45"/>
  <c r="O77" i="45"/>
  <c r="N77" i="45"/>
  <c r="J77" i="45"/>
  <c r="I77" i="45"/>
  <c r="H77" i="45"/>
  <c r="CG76" i="45"/>
  <c r="CF76" i="45"/>
  <c r="CE76" i="45"/>
  <c r="CD76" i="45"/>
  <c r="CC76" i="45"/>
  <c r="CB76" i="45"/>
  <c r="CA76" i="45"/>
  <c r="BZ76" i="45"/>
  <c r="X76" i="45"/>
  <c r="W76" i="45"/>
  <c r="V76" i="45"/>
  <c r="U76" i="45"/>
  <c r="T76" i="45"/>
  <c r="P76" i="45"/>
  <c r="O76" i="45"/>
  <c r="N76" i="45"/>
  <c r="J76" i="45"/>
  <c r="I76" i="45"/>
  <c r="H76" i="45"/>
  <c r="CG75" i="45"/>
  <c r="CF75" i="45"/>
  <c r="CE75" i="45"/>
  <c r="CD75" i="45"/>
  <c r="CC75" i="45"/>
  <c r="CB75" i="45"/>
  <c r="CA75" i="45"/>
  <c r="BZ75" i="45"/>
  <c r="X75" i="45"/>
  <c r="W75" i="45"/>
  <c r="V75" i="45"/>
  <c r="U75" i="45"/>
  <c r="T75" i="45"/>
  <c r="P75" i="45"/>
  <c r="O75" i="45"/>
  <c r="N75" i="45"/>
  <c r="J75" i="45"/>
  <c r="I75" i="45"/>
  <c r="H75" i="45"/>
  <c r="CG74" i="45"/>
  <c r="CF74" i="45"/>
  <c r="CE74" i="45"/>
  <c r="CD74" i="45"/>
  <c r="CC74" i="45"/>
  <c r="CB74" i="45"/>
  <c r="CA74" i="45"/>
  <c r="BZ74" i="45"/>
  <c r="X74" i="45"/>
  <c r="W74" i="45"/>
  <c r="V74" i="45"/>
  <c r="U74" i="45"/>
  <c r="T74" i="45"/>
  <c r="P74" i="45"/>
  <c r="O74" i="45"/>
  <c r="N74" i="45"/>
  <c r="J74" i="45"/>
  <c r="I74" i="45"/>
  <c r="H74" i="45"/>
  <c r="CG73" i="45"/>
  <c r="CF73" i="45"/>
  <c r="CE73" i="45"/>
  <c r="CD73" i="45"/>
  <c r="CC73" i="45"/>
  <c r="CB73" i="45"/>
  <c r="CA73" i="45"/>
  <c r="BZ73" i="45"/>
  <c r="X73" i="45"/>
  <c r="W73" i="45"/>
  <c r="V73" i="45"/>
  <c r="U73" i="45"/>
  <c r="T73" i="45"/>
  <c r="P73" i="45"/>
  <c r="O73" i="45"/>
  <c r="N73" i="45"/>
  <c r="J73" i="45"/>
  <c r="I73" i="45"/>
  <c r="H73" i="45"/>
  <c r="CE55" i="45"/>
  <c r="CF53" i="45"/>
  <c r="CE154" i="45" l="1"/>
  <c r="Q83" i="45"/>
  <c r="Q91" i="45"/>
  <c r="Q92" i="45"/>
  <c r="CE134" i="45"/>
  <c r="Q77" i="45"/>
  <c r="Q74" i="45"/>
  <c r="Q78" i="45"/>
  <c r="Q73" i="45"/>
  <c r="Q84" i="45"/>
  <c r="R97" i="45"/>
  <c r="R101" i="45"/>
  <c r="R105" i="45"/>
  <c r="R109" i="45"/>
  <c r="R113" i="45"/>
  <c r="CF230" i="45"/>
  <c r="CF186" i="45"/>
  <c r="CF164" i="45"/>
  <c r="CF142" i="45"/>
  <c r="CF208" i="45"/>
  <c r="CG217" i="45"/>
  <c r="CG239" i="45"/>
  <c r="CG173" i="45"/>
  <c r="CG195" i="45"/>
  <c r="CG129" i="45"/>
  <c r="CG151" i="45"/>
  <c r="CE223" i="45"/>
  <c r="CE157" i="45"/>
  <c r="CE245" i="45"/>
  <c r="CE201" i="45"/>
  <c r="CE179" i="45"/>
  <c r="CE135" i="45"/>
  <c r="CF224" i="45"/>
  <c r="CF246" i="45"/>
  <c r="CF180" i="45"/>
  <c r="CF136" i="45"/>
  <c r="CF202" i="45"/>
  <c r="BE119" i="45"/>
  <c r="Q81" i="45"/>
  <c r="Q82" i="45"/>
  <c r="Q89" i="45"/>
  <c r="Q90" i="45"/>
  <c r="R96" i="45"/>
  <c r="CF207" i="45"/>
  <c r="CF229" i="45"/>
  <c r="CF185" i="45"/>
  <c r="CF163" i="45"/>
  <c r="CF141" i="45"/>
  <c r="CG208" i="45"/>
  <c r="CG142" i="45"/>
  <c r="CG230" i="45"/>
  <c r="CG186" i="45"/>
  <c r="CG164" i="45"/>
  <c r="CG120" i="45"/>
  <c r="R100" i="45"/>
  <c r="CF211" i="45"/>
  <c r="CF233" i="45"/>
  <c r="CF167" i="45"/>
  <c r="CF123" i="45"/>
  <c r="CF145" i="45"/>
  <c r="CF189" i="45"/>
  <c r="R104" i="45"/>
  <c r="CG216" i="45"/>
  <c r="CG238" i="45"/>
  <c r="CG194" i="45"/>
  <c r="CG150" i="45"/>
  <c r="CG172" i="45"/>
  <c r="CG128" i="45"/>
  <c r="R108" i="45"/>
  <c r="CF219" i="45"/>
  <c r="CF241" i="45"/>
  <c r="CF197" i="45"/>
  <c r="CF175" i="45"/>
  <c r="CF153" i="45"/>
  <c r="CF131" i="45"/>
  <c r="CG220" i="45"/>
  <c r="CG242" i="45"/>
  <c r="CG154" i="45"/>
  <c r="CG198" i="45"/>
  <c r="CG176" i="45"/>
  <c r="R112" i="45"/>
  <c r="CE244" i="45"/>
  <c r="CE200" i="45"/>
  <c r="CE222" i="45"/>
  <c r="CE178" i="45"/>
  <c r="CE156" i="45"/>
  <c r="CF223" i="45"/>
  <c r="CF245" i="45"/>
  <c r="CF201" i="45"/>
  <c r="CF157" i="45"/>
  <c r="CF179" i="45"/>
  <c r="CF135" i="45"/>
  <c r="CG246" i="45"/>
  <c r="CG202" i="45"/>
  <c r="CG180" i="45"/>
  <c r="CG224" i="45"/>
  <c r="CG158" i="45"/>
  <c r="CG136" i="45"/>
  <c r="AS216" i="45"/>
  <c r="CF120" i="45"/>
  <c r="CG209" i="45"/>
  <c r="CG231" i="45"/>
  <c r="CG187" i="45"/>
  <c r="CG143" i="45"/>
  <c r="CG165" i="45"/>
  <c r="CG121" i="45"/>
  <c r="CE211" i="45"/>
  <c r="CE233" i="45"/>
  <c r="CE189" i="45"/>
  <c r="CE167" i="45"/>
  <c r="CE145" i="45"/>
  <c r="CF216" i="45"/>
  <c r="CF238" i="45"/>
  <c r="CF150" i="45"/>
  <c r="CF194" i="45"/>
  <c r="CF172" i="45"/>
  <c r="CF128" i="45"/>
  <c r="CE219" i="45"/>
  <c r="CE241" i="45"/>
  <c r="CE197" i="45"/>
  <c r="CE153" i="45"/>
  <c r="CE175" i="45"/>
  <c r="CE131" i="45"/>
  <c r="CF242" i="45"/>
  <c r="CF198" i="45"/>
  <c r="CF176" i="45"/>
  <c r="CF220" i="45"/>
  <c r="CF154" i="45"/>
  <c r="R73" i="45"/>
  <c r="Q87" i="45"/>
  <c r="Q88" i="45"/>
  <c r="R95" i="45"/>
  <c r="CG229" i="45"/>
  <c r="CG185" i="45"/>
  <c r="T102" i="75" s="1"/>
  <c r="CG207" i="45"/>
  <c r="CG163" i="45"/>
  <c r="CG141" i="45"/>
  <c r="R99" i="45"/>
  <c r="CF210" i="45"/>
  <c r="CF232" i="45"/>
  <c r="CF188" i="45"/>
  <c r="CF144" i="45"/>
  <c r="CF166" i="45"/>
  <c r="CF122" i="45"/>
  <c r="CG233" i="45"/>
  <c r="CG189" i="45"/>
  <c r="CG167" i="45"/>
  <c r="CG145" i="45"/>
  <c r="CG211" i="45"/>
  <c r="R103" i="45"/>
  <c r="CF236" i="45"/>
  <c r="CF192" i="45"/>
  <c r="CF170" i="45"/>
  <c r="CF214" i="45"/>
  <c r="CF148" i="45"/>
  <c r="R107" i="45"/>
  <c r="CE217" i="45"/>
  <c r="CE195" i="45"/>
  <c r="CE151" i="45"/>
  <c r="CE239" i="45"/>
  <c r="CE129" i="45"/>
  <c r="CG241" i="45"/>
  <c r="CG197" i="45"/>
  <c r="CG175" i="45"/>
  <c r="CG219" i="45"/>
  <c r="CG153" i="45"/>
  <c r="CG131" i="45"/>
  <c r="R111" i="45"/>
  <c r="CF222" i="45"/>
  <c r="CF200" i="45"/>
  <c r="CF156" i="45"/>
  <c r="CF244" i="45"/>
  <c r="CF134" i="45"/>
  <c r="CG223" i="45"/>
  <c r="CG245" i="45"/>
  <c r="CG201" i="45"/>
  <c r="CG179" i="45"/>
  <c r="CG157" i="45"/>
  <c r="CG135" i="45"/>
  <c r="R115" i="45"/>
  <c r="CF126" i="45"/>
  <c r="CG132" i="45"/>
  <c r="CF158" i="45"/>
  <c r="CE173" i="45"/>
  <c r="P204" i="45"/>
  <c r="BZ94" i="45"/>
  <c r="S73" i="45"/>
  <c r="Q85" i="45"/>
  <c r="Q86" i="45"/>
  <c r="Q93" i="45"/>
  <c r="R98" i="45"/>
  <c r="CF209" i="45"/>
  <c r="CF187" i="45"/>
  <c r="CF231" i="45"/>
  <c r="CF143" i="45"/>
  <c r="CF165" i="45"/>
  <c r="CF121" i="45"/>
  <c r="CG210" i="45"/>
  <c r="CG232" i="45"/>
  <c r="CG188" i="45"/>
  <c r="CG166" i="45"/>
  <c r="CG122" i="45"/>
  <c r="CG144" i="45"/>
  <c r="R102" i="45"/>
  <c r="CG214" i="45"/>
  <c r="CG192" i="45"/>
  <c r="CG236" i="45"/>
  <c r="CG148" i="45"/>
  <c r="CG170" i="45"/>
  <c r="CG126" i="45"/>
  <c r="R106" i="45"/>
  <c r="CE238" i="45"/>
  <c r="CE194" i="45"/>
  <c r="CE172" i="45"/>
  <c r="CE216" i="45"/>
  <c r="CE150" i="45"/>
  <c r="CF217" i="45"/>
  <c r="CF239" i="45"/>
  <c r="CF195" i="45"/>
  <c r="CF151" i="45"/>
  <c r="CF173" i="45"/>
  <c r="CF129" i="45"/>
  <c r="R110" i="45"/>
  <c r="CE220" i="45"/>
  <c r="CE242" i="45"/>
  <c r="CE176" i="45"/>
  <c r="CE132" i="45"/>
  <c r="CG222" i="45"/>
  <c r="CG244" i="45"/>
  <c r="CG200" i="45"/>
  <c r="CG156" i="45"/>
  <c r="CG134" i="45"/>
  <c r="CG178" i="45"/>
  <c r="R114" i="45"/>
  <c r="CE224" i="45"/>
  <c r="CE246" i="45"/>
  <c r="CE202" i="45"/>
  <c r="CE158" i="45"/>
  <c r="CE180" i="45"/>
  <c r="CE136" i="45"/>
  <c r="H204" i="45"/>
  <c r="H138" i="45"/>
  <c r="J10" i="46"/>
  <c r="I204" i="45"/>
  <c r="I138" i="45"/>
  <c r="J11" i="46"/>
  <c r="J22" i="46" s="1"/>
  <c r="J204" i="45"/>
  <c r="J138" i="45"/>
  <c r="J16" i="46"/>
  <c r="N204" i="45"/>
  <c r="J17" i="46"/>
  <c r="J29" i="46" s="1"/>
  <c r="O204" i="45"/>
  <c r="J9" i="46"/>
  <c r="AS123" i="45"/>
  <c r="N138" i="45"/>
  <c r="O138" i="45"/>
  <c r="P138" i="45"/>
  <c r="CE128" i="45"/>
  <c r="CF132" i="45"/>
  <c r="CF178" i="45"/>
  <c r="CE198" i="45"/>
  <c r="Q117" i="45"/>
  <c r="BZ116" i="45"/>
  <c r="S77" i="45"/>
  <c r="Q80" i="45"/>
  <c r="S75" i="45"/>
  <c r="Q95" i="45"/>
  <c r="Q96" i="45"/>
  <c r="Q97" i="45"/>
  <c r="Q98" i="45"/>
  <c r="Q99" i="45"/>
  <c r="Q100" i="45"/>
  <c r="Q101" i="45"/>
  <c r="Q102" i="45"/>
  <c r="Q103" i="45"/>
  <c r="Q104" i="45"/>
  <c r="Q105" i="45"/>
  <c r="Q106" i="45"/>
  <c r="Q107" i="45"/>
  <c r="Q108" i="45"/>
  <c r="Q109" i="45"/>
  <c r="Q110" i="45"/>
  <c r="Q111" i="45"/>
  <c r="Q112" i="45"/>
  <c r="Q113" i="45"/>
  <c r="Q114" i="45"/>
  <c r="Q115" i="45"/>
  <c r="CF116" i="45"/>
  <c r="H116" i="45"/>
  <c r="I9" i="46"/>
  <c r="I20" i="46" s="1"/>
  <c r="Q76" i="45"/>
  <c r="CE116" i="45"/>
  <c r="CG116" i="45"/>
  <c r="I11" i="46"/>
  <c r="I22" i="46" s="1"/>
  <c r="J30" i="46"/>
  <c r="S80" i="45"/>
  <c r="CE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S107" i="45"/>
  <c r="S108" i="45"/>
  <c r="S109" i="45"/>
  <c r="S79" i="45"/>
  <c r="S89" i="45"/>
  <c r="CA94" i="45"/>
  <c r="CD116" i="45"/>
  <c r="I10" i="46"/>
  <c r="I21" i="46" s="1"/>
  <c r="S110" i="45"/>
  <c r="S111" i="45"/>
  <c r="S112" i="45"/>
  <c r="S113" i="45"/>
  <c r="S114" i="45"/>
  <c r="S115" i="45"/>
  <c r="CA116" i="45"/>
  <c r="I15" i="46"/>
  <c r="CB94" i="45"/>
  <c r="N116" i="45"/>
  <c r="CD94" i="45"/>
  <c r="Q75" i="45"/>
  <c r="P116" i="45"/>
  <c r="S116" i="45" s="1"/>
  <c r="CB116" i="45"/>
  <c r="CC116" i="45"/>
  <c r="CC94" i="45"/>
  <c r="O116" i="45"/>
  <c r="R116" i="45" s="1"/>
  <c r="Q79" i="45"/>
  <c r="S74" i="45"/>
  <c r="S76" i="45"/>
  <c r="S78" i="45"/>
  <c r="S81" i="45"/>
  <c r="S83" i="45"/>
  <c r="S85" i="45"/>
  <c r="S87" i="45"/>
  <c r="S91" i="45"/>
  <c r="S93" i="45"/>
  <c r="CF94" i="45"/>
  <c r="CG94" i="45"/>
  <c r="S82" i="45"/>
  <c r="S84" i="45"/>
  <c r="S86" i="45"/>
  <c r="S88" i="45"/>
  <c r="S90" i="45"/>
  <c r="S92" i="45"/>
  <c r="R74" i="45"/>
  <c r="R76" i="45"/>
  <c r="R83" i="45"/>
  <c r="R84" i="45"/>
  <c r="R85" i="45"/>
  <c r="R86" i="45"/>
  <c r="R87" i="45"/>
  <c r="R88" i="45"/>
  <c r="R89" i="45"/>
  <c r="R90" i="45"/>
  <c r="R91" i="45"/>
  <c r="R92" i="45"/>
  <c r="R93" i="45"/>
  <c r="R75" i="45"/>
  <c r="R77" i="45"/>
  <c r="R78" i="45"/>
  <c r="R79" i="45"/>
  <c r="R80" i="45"/>
  <c r="R81" i="45"/>
  <c r="R82" i="45"/>
  <c r="G35" i="75"/>
  <c r="H35" i="75"/>
  <c r="I35" i="75"/>
  <c r="J35" i="75"/>
  <c r="G36" i="75"/>
  <c r="H36" i="75"/>
  <c r="I36" i="75"/>
  <c r="J36" i="75"/>
  <c r="G37" i="75"/>
  <c r="H37" i="75"/>
  <c r="I37" i="75"/>
  <c r="J37" i="75"/>
  <c r="G38" i="75"/>
  <c r="H38" i="75"/>
  <c r="I38" i="75"/>
  <c r="J38" i="75"/>
  <c r="G39" i="75"/>
  <c r="H39" i="75"/>
  <c r="I39" i="75"/>
  <c r="J39" i="75"/>
  <c r="G41" i="75"/>
  <c r="H41" i="75"/>
  <c r="I41" i="75"/>
  <c r="J41" i="75"/>
  <c r="G42" i="75"/>
  <c r="H42" i="75"/>
  <c r="I42" i="75"/>
  <c r="J42" i="75"/>
  <c r="G43" i="75"/>
  <c r="H43" i="75"/>
  <c r="I43" i="75"/>
  <c r="J43" i="75"/>
  <c r="G44" i="75"/>
  <c r="H44" i="75"/>
  <c r="I44" i="75"/>
  <c r="J44" i="75"/>
  <c r="G47" i="75"/>
  <c r="H47" i="75"/>
  <c r="I47" i="75"/>
  <c r="J47" i="75"/>
  <c r="G50" i="75"/>
  <c r="H50" i="75"/>
  <c r="I50" i="75"/>
  <c r="J50" i="75"/>
  <c r="G54" i="75"/>
  <c r="H54" i="75"/>
  <c r="I54" i="75"/>
  <c r="J54" i="75"/>
  <c r="G55" i="75"/>
  <c r="H55" i="75"/>
  <c r="I55" i="75"/>
  <c r="J55" i="75"/>
  <c r="G56" i="75"/>
  <c r="H56" i="75"/>
  <c r="I56" i="75"/>
  <c r="J56" i="75"/>
  <c r="G57" i="75"/>
  <c r="H57" i="75"/>
  <c r="I57" i="75"/>
  <c r="J57" i="75"/>
  <c r="G58" i="75"/>
  <c r="H58" i="75"/>
  <c r="I58" i="75"/>
  <c r="J58" i="75"/>
  <c r="G59" i="75"/>
  <c r="H59" i="75"/>
  <c r="I59" i="75"/>
  <c r="J59" i="75"/>
  <c r="G60" i="75"/>
  <c r="H60" i="75"/>
  <c r="I60" i="75"/>
  <c r="J60" i="75"/>
  <c r="G61" i="75"/>
  <c r="H61" i="75"/>
  <c r="I61" i="75"/>
  <c r="J61" i="75"/>
  <c r="G63" i="75"/>
  <c r="H63" i="75"/>
  <c r="I63" i="75"/>
  <c r="J63" i="75"/>
  <c r="G64" i="75"/>
  <c r="H64" i="75"/>
  <c r="I64" i="75"/>
  <c r="J64" i="75"/>
  <c r="G65" i="75"/>
  <c r="H65" i="75"/>
  <c r="I65" i="75"/>
  <c r="J65" i="75"/>
  <c r="G66" i="75"/>
  <c r="H66" i="75"/>
  <c r="I66" i="75"/>
  <c r="J66" i="75"/>
  <c r="G69" i="75"/>
  <c r="H69" i="75"/>
  <c r="I69" i="75"/>
  <c r="J69" i="75"/>
  <c r="G72" i="75"/>
  <c r="H72" i="75"/>
  <c r="I72" i="75"/>
  <c r="J72" i="75"/>
  <c r="G76" i="75"/>
  <c r="H76" i="75"/>
  <c r="I76" i="75"/>
  <c r="J76" i="75"/>
  <c r="G77" i="75"/>
  <c r="H77" i="75"/>
  <c r="I77" i="75"/>
  <c r="J77" i="75"/>
  <c r="G78" i="75"/>
  <c r="H78" i="75"/>
  <c r="I78" i="75"/>
  <c r="J78" i="75"/>
  <c r="G79" i="75"/>
  <c r="H79" i="75"/>
  <c r="I79" i="75"/>
  <c r="J79" i="75"/>
  <c r="G80" i="75"/>
  <c r="H80" i="75"/>
  <c r="I80" i="75"/>
  <c r="J80" i="75"/>
  <c r="G81" i="75"/>
  <c r="H81" i="75"/>
  <c r="I81" i="75"/>
  <c r="J81" i="75"/>
  <c r="G82" i="75"/>
  <c r="H82" i="75"/>
  <c r="I82" i="75"/>
  <c r="J82" i="75"/>
  <c r="G83" i="75"/>
  <c r="H83" i="75"/>
  <c r="I83" i="75"/>
  <c r="J83" i="75"/>
  <c r="G85" i="75"/>
  <c r="H85" i="75"/>
  <c r="I85" i="75"/>
  <c r="J85" i="75"/>
  <c r="G86" i="75"/>
  <c r="H86" i="75"/>
  <c r="I86" i="75"/>
  <c r="J86" i="75"/>
  <c r="G87" i="75"/>
  <c r="H87" i="75"/>
  <c r="I87" i="75"/>
  <c r="J87" i="75"/>
  <c r="G88" i="75"/>
  <c r="H88" i="75"/>
  <c r="I88" i="75"/>
  <c r="J88" i="75"/>
  <c r="G91" i="75"/>
  <c r="H91" i="75"/>
  <c r="I91" i="75"/>
  <c r="J91" i="75"/>
  <c r="G94" i="75"/>
  <c r="H94" i="75"/>
  <c r="I94" i="75"/>
  <c r="J94" i="75"/>
  <c r="G98" i="75"/>
  <c r="H98" i="75"/>
  <c r="I98" i="75"/>
  <c r="J98" i="75"/>
  <c r="G99" i="75"/>
  <c r="H99" i="75"/>
  <c r="I99" i="75"/>
  <c r="J99" i="75"/>
  <c r="G100" i="75"/>
  <c r="H100" i="75"/>
  <c r="I100" i="75"/>
  <c r="J100" i="75"/>
  <c r="G101" i="75"/>
  <c r="H101" i="75"/>
  <c r="I101" i="75"/>
  <c r="J101" i="75"/>
  <c r="G102" i="75"/>
  <c r="H102" i="75"/>
  <c r="I102" i="75"/>
  <c r="J102" i="75"/>
  <c r="G103" i="75"/>
  <c r="H103" i="75"/>
  <c r="I103" i="75"/>
  <c r="J103" i="75"/>
  <c r="G104" i="75"/>
  <c r="H104" i="75"/>
  <c r="I104" i="75"/>
  <c r="J104" i="75"/>
  <c r="G105" i="75"/>
  <c r="H105" i="75"/>
  <c r="I105" i="75"/>
  <c r="J105" i="75"/>
  <c r="G107" i="75"/>
  <c r="H107" i="75"/>
  <c r="I107" i="75"/>
  <c r="J107" i="75"/>
  <c r="G108" i="75"/>
  <c r="H108" i="75"/>
  <c r="I108" i="75"/>
  <c r="J108" i="75"/>
  <c r="G109" i="75"/>
  <c r="H109" i="75"/>
  <c r="I109" i="75"/>
  <c r="J109" i="75"/>
  <c r="G110" i="75"/>
  <c r="H110" i="75"/>
  <c r="I110" i="75"/>
  <c r="J110" i="75"/>
  <c r="G113" i="75"/>
  <c r="H113" i="75"/>
  <c r="I113" i="75"/>
  <c r="J113" i="75"/>
  <c r="G116" i="75"/>
  <c r="H116" i="75"/>
  <c r="I116" i="75"/>
  <c r="J116" i="75"/>
  <c r="G120" i="75"/>
  <c r="H120" i="75"/>
  <c r="I120" i="75"/>
  <c r="J120" i="75"/>
  <c r="G121" i="75"/>
  <c r="H121" i="75"/>
  <c r="I121" i="75"/>
  <c r="J121" i="75"/>
  <c r="G122" i="75"/>
  <c r="H122" i="75"/>
  <c r="I122" i="75"/>
  <c r="J122" i="75"/>
  <c r="G123" i="75"/>
  <c r="H123" i="75"/>
  <c r="I123" i="75"/>
  <c r="J123" i="75"/>
  <c r="G124" i="75"/>
  <c r="H124" i="75"/>
  <c r="I124" i="75"/>
  <c r="J124" i="75"/>
  <c r="G125" i="75"/>
  <c r="H125" i="75"/>
  <c r="I125" i="75"/>
  <c r="J125" i="75"/>
  <c r="G126" i="75"/>
  <c r="H126" i="75"/>
  <c r="I126" i="75"/>
  <c r="J126" i="75"/>
  <c r="G127" i="75"/>
  <c r="H127" i="75"/>
  <c r="I127" i="75"/>
  <c r="J127" i="75"/>
  <c r="G129" i="75"/>
  <c r="H129" i="75"/>
  <c r="I129" i="75"/>
  <c r="J129" i="75"/>
  <c r="G130" i="75"/>
  <c r="H130" i="75"/>
  <c r="I130" i="75"/>
  <c r="J130" i="75"/>
  <c r="G131" i="75"/>
  <c r="H131" i="75"/>
  <c r="I131" i="75"/>
  <c r="J131" i="75"/>
  <c r="G132" i="75"/>
  <c r="H132" i="75"/>
  <c r="I132" i="75"/>
  <c r="J132" i="75"/>
  <c r="G135" i="75"/>
  <c r="H135" i="75"/>
  <c r="I135" i="75"/>
  <c r="J135" i="75"/>
  <c r="G138" i="75"/>
  <c r="H138" i="75"/>
  <c r="I138" i="75"/>
  <c r="J138" i="75"/>
  <c r="G142" i="75"/>
  <c r="H142" i="75"/>
  <c r="I142" i="75"/>
  <c r="J142" i="75"/>
  <c r="G143" i="75"/>
  <c r="H143" i="75"/>
  <c r="I143" i="75"/>
  <c r="J143" i="75"/>
  <c r="G144" i="75"/>
  <c r="H144" i="75"/>
  <c r="I144" i="75"/>
  <c r="J144" i="75"/>
  <c r="G145" i="75"/>
  <c r="H145" i="75"/>
  <c r="I145" i="75"/>
  <c r="J145" i="75"/>
  <c r="G146" i="75"/>
  <c r="H146" i="75"/>
  <c r="I146" i="75"/>
  <c r="J146" i="75"/>
  <c r="G147" i="75"/>
  <c r="H147" i="75"/>
  <c r="I147" i="75"/>
  <c r="J147" i="75"/>
  <c r="G148" i="75"/>
  <c r="H148" i="75"/>
  <c r="I148" i="75"/>
  <c r="J148" i="75"/>
  <c r="G149" i="75"/>
  <c r="H149" i="75"/>
  <c r="I149" i="75"/>
  <c r="J149" i="75"/>
  <c r="G151" i="75"/>
  <c r="H151" i="75"/>
  <c r="I151" i="75"/>
  <c r="J151" i="75"/>
  <c r="G152" i="75"/>
  <c r="H152" i="75"/>
  <c r="I152" i="75"/>
  <c r="J152" i="75"/>
  <c r="G153" i="75"/>
  <c r="H153" i="75"/>
  <c r="I153" i="75"/>
  <c r="J153" i="75"/>
  <c r="G154" i="75"/>
  <c r="H154" i="75"/>
  <c r="I154" i="75"/>
  <c r="J154" i="75"/>
  <c r="G157" i="75"/>
  <c r="H157" i="75"/>
  <c r="I157" i="75"/>
  <c r="J157" i="75"/>
  <c r="G160" i="75"/>
  <c r="H160" i="75"/>
  <c r="I160" i="75"/>
  <c r="J160" i="75"/>
  <c r="G164" i="75"/>
  <c r="H164" i="75"/>
  <c r="I164" i="75"/>
  <c r="J164" i="75"/>
  <c r="G165" i="75"/>
  <c r="H165" i="75"/>
  <c r="I165" i="75"/>
  <c r="J165" i="75"/>
  <c r="H34" i="75"/>
  <c r="I34" i="75"/>
  <c r="J34" i="75"/>
  <c r="G34" i="75"/>
  <c r="R34" i="75"/>
  <c r="S34" i="75"/>
  <c r="T34" i="75"/>
  <c r="R35" i="75"/>
  <c r="S35" i="75"/>
  <c r="T35" i="75"/>
  <c r="R36" i="75"/>
  <c r="R37" i="75"/>
  <c r="R38" i="75"/>
  <c r="R39" i="75"/>
  <c r="R41" i="75"/>
  <c r="S41" i="75"/>
  <c r="T41" i="75"/>
  <c r="R42" i="75"/>
  <c r="S42" i="75"/>
  <c r="T42" i="75"/>
  <c r="R43" i="75"/>
  <c r="R44" i="75"/>
  <c r="S44" i="75"/>
  <c r="T44" i="75"/>
  <c r="R47" i="75"/>
  <c r="S47" i="75"/>
  <c r="T47" i="75"/>
  <c r="R50" i="75"/>
  <c r="S50" i="75"/>
  <c r="T50" i="75"/>
  <c r="R54" i="75"/>
  <c r="S54" i="75"/>
  <c r="T54" i="75"/>
  <c r="R55" i="75"/>
  <c r="S55" i="75"/>
  <c r="T55" i="75"/>
  <c r="R56" i="75"/>
  <c r="S56" i="75"/>
  <c r="T56" i="75"/>
  <c r="R57" i="75"/>
  <c r="S57" i="75"/>
  <c r="T57" i="75"/>
  <c r="R58" i="75"/>
  <c r="R59" i="75"/>
  <c r="R60" i="75"/>
  <c r="R61" i="75"/>
  <c r="R63" i="75"/>
  <c r="S63" i="75"/>
  <c r="T63" i="75"/>
  <c r="R64" i="75"/>
  <c r="S64" i="75"/>
  <c r="T64" i="75"/>
  <c r="R65" i="75"/>
  <c r="R66" i="75"/>
  <c r="S66" i="75"/>
  <c r="T66" i="75"/>
  <c r="R69" i="75"/>
  <c r="S69" i="75"/>
  <c r="T69" i="75"/>
  <c r="R72" i="75"/>
  <c r="S72" i="75"/>
  <c r="T72" i="75"/>
  <c r="R76" i="75"/>
  <c r="S76" i="75"/>
  <c r="T76" i="75"/>
  <c r="R77" i="75"/>
  <c r="S77" i="75"/>
  <c r="T77" i="75"/>
  <c r="R78" i="75"/>
  <c r="S78" i="75"/>
  <c r="T78" i="75"/>
  <c r="R79" i="75"/>
  <c r="S79" i="75"/>
  <c r="T79" i="75"/>
  <c r="R80" i="75"/>
  <c r="R81" i="75"/>
  <c r="R82" i="75"/>
  <c r="R83" i="75"/>
  <c r="R85" i="75"/>
  <c r="S85" i="75"/>
  <c r="T85" i="75"/>
  <c r="R86" i="75"/>
  <c r="S86" i="75"/>
  <c r="T86" i="75"/>
  <c r="R87" i="75"/>
  <c r="R88" i="75"/>
  <c r="S88" i="75"/>
  <c r="T88" i="75"/>
  <c r="R91" i="75"/>
  <c r="S91" i="75"/>
  <c r="T91" i="75"/>
  <c r="R94" i="75"/>
  <c r="S94" i="75"/>
  <c r="T94" i="75"/>
  <c r="R98" i="75"/>
  <c r="S98" i="75"/>
  <c r="T98" i="75"/>
  <c r="R99" i="75"/>
  <c r="S99" i="75"/>
  <c r="T99" i="75"/>
  <c r="R100" i="75"/>
  <c r="S100" i="75"/>
  <c r="T100" i="75"/>
  <c r="R101" i="75"/>
  <c r="S101" i="75"/>
  <c r="T101" i="75"/>
  <c r="R102" i="75"/>
  <c r="R103" i="75"/>
  <c r="R104" i="75"/>
  <c r="R105" i="75"/>
  <c r="R107" i="75"/>
  <c r="S107" i="75"/>
  <c r="T107" i="75"/>
  <c r="R108" i="75"/>
  <c r="S108" i="75"/>
  <c r="T108" i="75"/>
  <c r="R109" i="75"/>
  <c r="R110" i="75"/>
  <c r="S110" i="75"/>
  <c r="T110" i="75"/>
  <c r="R113" i="75"/>
  <c r="S113" i="75"/>
  <c r="T113" i="75"/>
  <c r="R116" i="75"/>
  <c r="S116" i="75"/>
  <c r="T116" i="75"/>
  <c r="R120" i="75"/>
  <c r="S120" i="75"/>
  <c r="T120" i="75"/>
  <c r="R121" i="75"/>
  <c r="S121" i="75"/>
  <c r="T121" i="75"/>
  <c r="R122" i="75"/>
  <c r="S122" i="75"/>
  <c r="T122" i="75"/>
  <c r="R123" i="75"/>
  <c r="S123" i="75"/>
  <c r="T123" i="75"/>
  <c r="R124" i="75"/>
  <c r="R125" i="75"/>
  <c r="R126" i="75"/>
  <c r="R127" i="75"/>
  <c r="R129" i="75"/>
  <c r="S129" i="75"/>
  <c r="T129" i="75"/>
  <c r="R130" i="75"/>
  <c r="S130" i="75"/>
  <c r="T130" i="75"/>
  <c r="R131" i="75"/>
  <c r="R132" i="75"/>
  <c r="S132" i="75"/>
  <c r="T132" i="75"/>
  <c r="R135" i="75"/>
  <c r="S135" i="75"/>
  <c r="T135" i="75"/>
  <c r="R138" i="75"/>
  <c r="S138" i="75"/>
  <c r="T138" i="75"/>
  <c r="R142" i="75"/>
  <c r="S142" i="75"/>
  <c r="T142" i="75"/>
  <c r="R143" i="75"/>
  <c r="S143" i="75"/>
  <c r="T143" i="75"/>
  <c r="R144" i="75"/>
  <c r="S144" i="75"/>
  <c r="T144" i="75"/>
  <c r="R145" i="75"/>
  <c r="S145" i="75"/>
  <c r="T145" i="75"/>
  <c r="R146" i="75"/>
  <c r="R147" i="75"/>
  <c r="R148" i="75"/>
  <c r="R149" i="75"/>
  <c r="R151" i="75"/>
  <c r="S151" i="75"/>
  <c r="T151" i="75"/>
  <c r="R152" i="75"/>
  <c r="S152" i="75"/>
  <c r="T152" i="75"/>
  <c r="R153" i="75"/>
  <c r="R154" i="75"/>
  <c r="S154" i="75"/>
  <c r="T154" i="75"/>
  <c r="R157" i="75"/>
  <c r="S157" i="75"/>
  <c r="T157" i="75"/>
  <c r="R160" i="75"/>
  <c r="S160" i="75"/>
  <c r="T160" i="75"/>
  <c r="R164" i="75"/>
  <c r="S164" i="75"/>
  <c r="T164" i="75"/>
  <c r="R165" i="75"/>
  <c r="S165" i="75"/>
  <c r="T165" i="75"/>
  <c r="Q34" i="75"/>
  <c r="Q35" i="75"/>
  <c r="Q36" i="75"/>
  <c r="Q37" i="75"/>
  <c r="Q38" i="75"/>
  <c r="Q39" i="75"/>
  <c r="Q41" i="75"/>
  <c r="Q42" i="75"/>
  <c r="Q43" i="75"/>
  <c r="Q44" i="75"/>
  <c r="Q47" i="75"/>
  <c r="Q50" i="75"/>
  <c r="Q54" i="75"/>
  <c r="Q55" i="75"/>
  <c r="Q56" i="75"/>
  <c r="Q57" i="75"/>
  <c r="Q58" i="75"/>
  <c r="Q59" i="75"/>
  <c r="Q60" i="75"/>
  <c r="Q61" i="75"/>
  <c r="Q63" i="75"/>
  <c r="Q64" i="75"/>
  <c r="Q65" i="75"/>
  <c r="Q66" i="75"/>
  <c r="Q69" i="75"/>
  <c r="Q72" i="75"/>
  <c r="Q76" i="75"/>
  <c r="Q77" i="75"/>
  <c r="Q78" i="75"/>
  <c r="Q79" i="75"/>
  <c r="Q80" i="75"/>
  <c r="Q81" i="75"/>
  <c r="Q82" i="75"/>
  <c r="Q83" i="75"/>
  <c r="Q85" i="75"/>
  <c r="Q86" i="75"/>
  <c r="Q87" i="75"/>
  <c r="Q88" i="75"/>
  <c r="Q91" i="75"/>
  <c r="Q94" i="75"/>
  <c r="Q98" i="75"/>
  <c r="Q99" i="75"/>
  <c r="Q100" i="75"/>
  <c r="Q101" i="75"/>
  <c r="Q102" i="75"/>
  <c r="Q103" i="75"/>
  <c r="Q104" i="75"/>
  <c r="Q105" i="75"/>
  <c r="Q107" i="75"/>
  <c r="Q108" i="75"/>
  <c r="Q109" i="75"/>
  <c r="Q110" i="75"/>
  <c r="Q113" i="75"/>
  <c r="Q116" i="75"/>
  <c r="Q120" i="75"/>
  <c r="Q121" i="75"/>
  <c r="Q122" i="75"/>
  <c r="Q123" i="75"/>
  <c r="Q124" i="75"/>
  <c r="Q125" i="75"/>
  <c r="Q126" i="75"/>
  <c r="Q127" i="75"/>
  <c r="Q129" i="75"/>
  <c r="Q130" i="75"/>
  <c r="Q131" i="75"/>
  <c r="Q132" i="75"/>
  <c r="Q135" i="75"/>
  <c r="Q138" i="75"/>
  <c r="Q142" i="75"/>
  <c r="Q143" i="75"/>
  <c r="Q144" i="75"/>
  <c r="Q145" i="75"/>
  <c r="Q146" i="75"/>
  <c r="Q147" i="75"/>
  <c r="Q148" i="75"/>
  <c r="Q149" i="75"/>
  <c r="Q151" i="75"/>
  <c r="Q152" i="75"/>
  <c r="Q153" i="75"/>
  <c r="Q154" i="75"/>
  <c r="Q157" i="75"/>
  <c r="Q160" i="75"/>
  <c r="Q164" i="75"/>
  <c r="Q165" i="75"/>
  <c r="P34" i="75"/>
  <c r="P35" i="75"/>
  <c r="P36" i="75"/>
  <c r="P37" i="75"/>
  <c r="P38" i="75"/>
  <c r="P39" i="75"/>
  <c r="P41" i="75"/>
  <c r="P42" i="75"/>
  <c r="P43" i="75"/>
  <c r="P44" i="75"/>
  <c r="P47" i="75"/>
  <c r="P50" i="75"/>
  <c r="P54" i="75"/>
  <c r="P55" i="75"/>
  <c r="P56" i="75"/>
  <c r="P57" i="75"/>
  <c r="P58" i="75"/>
  <c r="P59" i="75"/>
  <c r="P60" i="75"/>
  <c r="P61" i="75"/>
  <c r="P63" i="75"/>
  <c r="P64" i="75"/>
  <c r="P65" i="75"/>
  <c r="P66" i="75"/>
  <c r="P69" i="75"/>
  <c r="P72" i="75"/>
  <c r="P76" i="75"/>
  <c r="P77" i="75"/>
  <c r="P78" i="75"/>
  <c r="P79" i="75"/>
  <c r="P80" i="75"/>
  <c r="P81" i="75"/>
  <c r="P82" i="75"/>
  <c r="P83" i="75"/>
  <c r="P85" i="75"/>
  <c r="P86" i="75"/>
  <c r="P87" i="75"/>
  <c r="P88" i="75"/>
  <c r="P91" i="75"/>
  <c r="P94" i="75"/>
  <c r="P98" i="75"/>
  <c r="P99" i="75"/>
  <c r="P100" i="75"/>
  <c r="P101" i="75"/>
  <c r="P102" i="75"/>
  <c r="P103" i="75"/>
  <c r="P104" i="75"/>
  <c r="P105" i="75"/>
  <c r="P107" i="75"/>
  <c r="P108" i="75"/>
  <c r="P109" i="75"/>
  <c r="P110" i="75"/>
  <c r="P113" i="75"/>
  <c r="P116" i="75"/>
  <c r="P120" i="75"/>
  <c r="P121" i="75"/>
  <c r="P122" i="75"/>
  <c r="P123" i="75"/>
  <c r="P124" i="75"/>
  <c r="P125" i="75"/>
  <c r="P126" i="75"/>
  <c r="P127" i="75"/>
  <c r="P129" i="75"/>
  <c r="P130" i="75"/>
  <c r="P131" i="75"/>
  <c r="P132" i="75"/>
  <c r="P135" i="75"/>
  <c r="P138" i="75"/>
  <c r="P142" i="75"/>
  <c r="P143" i="75"/>
  <c r="P144" i="75"/>
  <c r="P145" i="75"/>
  <c r="P146" i="75"/>
  <c r="P147" i="75"/>
  <c r="P148" i="75"/>
  <c r="P149" i="75"/>
  <c r="P151" i="75"/>
  <c r="P152" i="75"/>
  <c r="P153" i="75"/>
  <c r="P154" i="75"/>
  <c r="P157" i="75"/>
  <c r="P160" i="75"/>
  <c r="P164" i="75"/>
  <c r="P165" i="75"/>
  <c r="O34" i="75"/>
  <c r="O35" i="75"/>
  <c r="O36" i="75"/>
  <c r="O37" i="75"/>
  <c r="O38" i="75"/>
  <c r="O39" i="75"/>
  <c r="O40" i="75"/>
  <c r="O41" i="75"/>
  <c r="O42" i="75"/>
  <c r="O43" i="75"/>
  <c r="O44" i="75"/>
  <c r="O45" i="75"/>
  <c r="O46" i="75"/>
  <c r="O47" i="75"/>
  <c r="O48" i="75"/>
  <c r="O49" i="75"/>
  <c r="O50" i="75"/>
  <c r="O51" i="75"/>
  <c r="O52" i="75"/>
  <c r="O53" i="75"/>
  <c r="O54" i="75"/>
  <c r="O55" i="75"/>
  <c r="O56" i="75"/>
  <c r="O57" i="75"/>
  <c r="O58" i="75"/>
  <c r="O59" i="75"/>
  <c r="O60" i="75"/>
  <c r="O61" i="75"/>
  <c r="O62" i="75"/>
  <c r="O63" i="75"/>
  <c r="O64" i="75"/>
  <c r="O65" i="75"/>
  <c r="O66" i="75"/>
  <c r="O67" i="75"/>
  <c r="O68" i="75"/>
  <c r="O69" i="75"/>
  <c r="O70" i="75"/>
  <c r="O71" i="75"/>
  <c r="O72" i="75"/>
  <c r="O73" i="75"/>
  <c r="O74" i="75"/>
  <c r="O75" i="75"/>
  <c r="O76" i="75"/>
  <c r="O77" i="75"/>
  <c r="O78" i="75"/>
  <c r="O79" i="75"/>
  <c r="O80" i="75"/>
  <c r="O81" i="75"/>
  <c r="O82" i="75"/>
  <c r="O83" i="75"/>
  <c r="O84" i="75"/>
  <c r="O85" i="75"/>
  <c r="O86" i="75"/>
  <c r="O87" i="75"/>
  <c r="O88" i="75"/>
  <c r="O89" i="75"/>
  <c r="O90" i="75"/>
  <c r="O91" i="75"/>
  <c r="O92" i="75"/>
  <c r="O93" i="75"/>
  <c r="O94" i="75"/>
  <c r="O95" i="75"/>
  <c r="O96" i="75"/>
  <c r="O97" i="75"/>
  <c r="O98" i="75"/>
  <c r="O99" i="75"/>
  <c r="O100" i="75"/>
  <c r="O101" i="75"/>
  <c r="O102" i="75"/>
  <c r="O103" i="75"/>
  <c r="O104" i="75"/>
  <c r="O105" i="75"/>
  <c r="O106" i="75"/>
  <c r="O107" i="75"/>
  <c r="O108" i="75"/>
  <c r="O109" i="75"/>
  <c r="O110" i="75"/>
  <c r="O111" i="75"/>
  <c r="O112" i="75"/>
  <c r="O113" i="75"/>
  <c r="O114" i="75"/>
  <c r="O115" i="75"/>
  <c r="O116" i="75"/>
  <c r="O117" i="75"/>
  <c r="O118" i="75"/>
  <c r="O119" i="75"/>
  <c r="O120" i="75"/>
  <c r="O121" i="75"/>
  <c r="O122" i="75"/>
  <c r="O123" i="75"/>
  <c r="O124" i="75"/>
  <c r="O125" i="75"/>
  <c r="O126" i="75"/>
  <c r="O127" i="75"/>
  <c r="O128" i="75"/>
  <c r="O129" i="75"/>
  <c r="O130" i="75"/>
  <c r="O131" i="75"/>
  <c r="O132" i="75"/>
  <c r="O133" i="75"/>
  <c r="O134" i="75"/>
  <c r="O135" i="75"/>
  <c r="O136" i="75"/>
  <c r="O137" i="75"/>
  <c r="O138" i="75"/>
  <c r="O139" i="75"/>
  <c r="O140" i="75"/>
  <c r="O141" i="75"/>
  <c r="O142" i="75"/>
  <c r="O143" i="75"/>
  <c r="O144" i="75"/>
  <c r="O145" i="75"/>
  <c r="O146" i="75"/>
  <c r="O147" i="75"/>
  <c r="O148" i="75"/>
  <c r="O149" i="75"/>
  <c r="O150" i="75"/>
  <c r="O151" i="75"/>
  <c r="O152" i="75"/>
  <c r="O153" i="75"/>
  <c r="O154" i="75"/>
  <c r="O155" i="75"/>
  <c r="O156" i="75"/>
  <c r="O157" i="75"/>
  <c r="O158" i="75"/>
  <c r="O159" i="75"/>
  <c r="O160" i="75"/>
  <c r="O161" i="75"/>
  <c r="O162" i="75"/>
  <c r="O163" i="75"/>
  <c r="O164" i="75"/>
  <c r="O165" i="75"/>
  <c r="N34" i="75"/>
  <c r="N35" i="75"/>
  <c r="N41" i="75"/>
  <c r="N42" i="75"/>
  <c r="N44" i="75"/>
  <c r="N47" i="75"/>
  <c r="N50" i="75"/>
  <c r="N54" i="75"/>
  <c r="N55" i="75"/>
  <c r="N56" i="75"/>
  <c r="N57" i="75"/>
  <c r="N63" i="75"/>
  <c r="N64" i="75"/>
  <c r="N66" i="75"/>
  <c r="N69" i="75"/>
  <c r="N72" i="75"/>
  <c r="N76" i="75"/>
  <c r="N77" i="75"/>
  <c r="N78" i="75"/>
  <c r="N79" i="75"/>
  <c r="N85" i="75"/>
  <c r="N86" i="75"/>
  <c r="N88" i="75"/>
  <c r="N91" i="75"/>
  <c r="N94" i="75"/>
  <c r="N98" i="75"/>
  <c r="N99" i="75"/>
  <c r="N100" i="75"/>
  <c r="N101" i="75"/>
  <c r="N107" i="75"/>
  <c r="N108" i="75"/>
  <c r="N110" i="75"/>
  <c r="N113" i="75"/>
  <c r="N116" i="75"/>
  <c r="N120" i="75"/>
  <c r="N121" i="75"/>
  <c r="N122" i="75"/>
  <c r="N123" i="75"/>
  <c r="N129" i="75"/>
  <c r="N130" i="75"/>
  <c r="N132" i="75"/>
  <c r="N135" i="75"/>
  <c r="N138" i="75"/>
  <c r="N142" i="75"/>
  <c r="N143" i="75"/>
  <c r="N144" i="75"/>
  <c r="N145" i="75"/>
  <c r="N151" i="75"/>
  <c r="N152" i="75"/>
  <c r="N154" i="75"/>
  <c r="N157" i="75"/>
  <c r="N160" i="75"/>
  <c r="N164" i="75"/>
  <c r="N165" i="75"/>
  <c r="L34" i="75"/>
  <c r="M34" i="75"/>
  <c r="L35" i="75"/>
  <c r="M35" i="75"/>
  <c r="L36" i="75"/>
  <c r="M36" i="75"/>
  <c r="L37" i="75"/>
  <c r="M37" i="75"/>
  <c r="L38" i="75"/>
  <c r="M38" i="75"/>
  <c r="L39" i="75"/>
  <c r="M39" i="75"/>
  <c r="L40" i="75"/>
  <c r="L41" i="75"/>
  <c r="M41" i="75"/>
  <c r="L42" i="75"/>
  <c r="M42" i="75"/>
  <c r="L43" i="75"/>
  <c r="M43" i="75"/>
  <c r="L44" i="75"/>
  <c r="M44" i="75"/>
  <c r="L45" i="75"/>
  <c r="L46" i="75"/>
  <c r="L47" i="75"/>
  <c r="M47" i="75"/>
  <c r="L48" i="75"/>
  <c r="L49" i="75"/>
  <c r="L50" i="75"/>
  <c r="M50" i="75"/>
  <c r="L51" i="75"/>
  <c r="L52" i="75"/>
  <c r="L53" i="75"/>
  <c r="L54" i="75"/>
  <c r="M54" i="75"/>
  <c r="L55" i="75"/>
  <c r="M55" i="75"/>
  <c r="L56" i="75"/>
  <c r="M56" i="75"/>
  <c r="L57" i="75"/>
  <c r="M57" i="75"/>
  <c r="L58" i="75"/>
  <c r="M58" i="75"/>
  <c r="L59" i="75"/>
  <c r="M59" i="75"/>
  <c r="L60" i="75"/>
  <c r="M60" i="75"/>
  <c r="L61" i="75"/>
  <c r="M61" i="75"/>
  <c r="L62" i="75"/>
  <c r="L63" i="75"/>
  <c r="M63" i="75"/>
  <c r="L64" i="75"/>
  <c r="M64" i="75"/>
  <c r="L65" i="75"/>
  <c r="M65" i="75"/>
  <c r="L66" i="75"/>
  <c r="M66" i="75"/>
  <c r="L67" i="75"/>
  <c r="L68" i="75"/>
  <c r="L69" i="75"/>
  <c r="M69" i="75"/>
  <c r="L70" i="75"/>
  <c r="L71" i="75"/>
  <c r="L72" i="75"/>
  <c r="M72" i="75"/>
  <c r="L73" i="75"/>
  <c r="L74" i="75"/>
  <c r="L75" i="75"/>
  <c r="L76" i="75"/>
  <c r="M76" i="75"/>
  <c r="L77" i="75"/>
  <c r="M77" i="75"/>
  <c r="L78" i="75"/>
  <c r="M78" i="75"/>
  <c r="L79" i="75"/>
  <c r="M79" i="75"/>
  <c r="L80" i="75"/>
  <c r="M80" i="75"/>
  <c r="L81" i="75"/>
  <c r="M81" i="75"/>
  <c r="L82" i="75"/>
  <c r="M82" i="75"/>
  <c r="L83" i="75"/>
  <c r="M83" i="75"/>
  <c r="L84" i="75"/>
  <c r="L85" i="75"/>
  <c r="M85" i="75"/>
  <c r="L86" i="75"/>
  <c r="M86" i="75"/>
  <c r="L87" i="75"/>
  <c r="M87" i="75"/>
  <c r="L88" i="75"/>
  <c r="M88" i="75"/>
  <c r="L89" i="75"/>
  <c r="L90" i="75"/>
  <c r="L91" i="75"/>
  <c r="M91" i="75"/>
  <c r="L92" i="75"/>
  <c r="L93" i="75"/>
  <c r="L94" i="75"/>
  <c r="M94" i="75"/>
  <c r="L95" i="75"/>
  <c r="L96" i="75"/>
  <c r="L97" i="75"/>
  <c r="L98" i="75"/>
  <c r="M98" i="75"/>
  <c r="L99" i="75"/>
  <c r="M99" i="75"/>
  <c r="L100" i="75"/>
  <c r="M100" i="75"/>
  <c r="L101" i="75"/>
  <c r="M101" i="75"/>
  <c r="L102" i="75"/>
  <c r="M102" i="75"/>
  <c r="L103" i="75"/>
  <c r="M103" i="75"/>
  <c r="L104" i="75"/>
  <c r="M104" i="75"/>
  <c r="L105" i="75"/>
  <c r="M105" i="75"/>
  <c r="L106" i="75"/>
  <c r="L107" i="75"/>
  <c r="M107" i="75"/>
  <c r="L108" i="75"/>
  <c r="M108" i="75"/>
  <c r="L109" i="75"/>
  <c r="M109" i="75"/>
  <c r="L110" i="75"/>
  <c r="M110" i="75"/>
  <c r="L111" i="75"/>
  <c r="L112" i="75"/>
  <c r="L113" i="75"/>
  <c r="M113" i="75"/>
  <c r="L114" i="75"/>
  <c r="L115" i="75"/>
  <c r="L116" i="75"/>
  <c r="M116" i="75"/>
  <c r="L117" i="75"/>
  <c r="L118" i="75"/>
  <c r="L119" i="75"/>
  <c r="L120" i="75"/>
  <c r="M120" i="75"/>
  <c r="L121" i="75"/>
  <c r="M121" i="75"/>
  <c r="L122" i="75"/>
  <c r="M122" i="75"/>
  <c r="L123" i="75"/>
  <c r="M123" i="75"/>
  <c r="L124" i="75"/>
  <c r="M124" i="75"/>
  <c r="L125" i="75"/>
  <c r="M125" i="75"/>
  <c r="L126" i="75"/>
  <c r="M126" i="75"/>
  <c r="L127" i="75"/>
  <c r="M127" i="75"/>
  <c r="L128" i="75"/>
  <c r="L129" i="75"/>
  <c r="M129" i="75"/>
  <c r="L130" i="75"/>
  <c r="M130" i="75"/>
  <c r="L131" i="75"/>
  <c r="M131" i="75"/>
  <c r="L132" i="75"/>
  <c r="M132" i="75"/>
  <c r="L133" i="75"/>
  <c r="L134" i="75"/>
  <c r="L135" i="75"/>
  <c r="M135" i="75"/>
  <c r="L136" i="75"/>
  <c r="L137" i="75"/>
  <c r="L138" i="75"/>
  <c r="M138" i="75"/>
  <c r="L139" i="75"/>
  <c r="L140" i="75"/>
  <c r="L141" i="75"/>
  <c r="L142" i="75"/>
  <c r="M142" i="75"/>
  <c r="L143" i="75"/>
  <c r="M143" i="75"/>
  <c r="L144" i="75"/>
  <c r="M144" i="75"/>
  <c r="L145" i="75"/>
  <c r="M145" i="75"/>
  <c r="L146" i="75"/>
  <c r="M146" i="75"/>
  <c r="L147" i="75"/>
  <c r="M147" i="75"/>
  <c r="L148" i="75"/>
  <c r="M148" i="75"/>
  <c r="L149" i="75"/>
  <c r="M149" i="75"/>
  <c r="L150" i="75"/>
  <c r="L151" i="75"/>
  <c r="M151" i="75"/>
  <c r="L152" i="75"/>
  <c r="M152" i="75"/>
  <c r="L153" i="75"/>
  <c r="M153" i="75"/>
  <c r="L154" i="75"/>
  <c r="M154" i="75"/>
  <c r="L155" i="75"/>
  <c r="L156" i="75"/>
  <c r="L157" i="75"/>
  <c r="M157" i="75"/>
  <c r="L158" i="75"/>
  <c r="L159" i="75"/>
  <c r="L160" i="75"/>
  <c r="M160" i="75"/>
  <c r="L161" i="75"/>
  <c r="L162" i="75"/>
  <c r="L163" i="75"/>
  <c r="L164" i="75"/>
  <c r="M164" i="75"/>
  <c r="L165" i="75"/>
  <c r="M165" i="75"/>
  <c r="K34" i="75"/>
  <c r="K35" i="75"/>
  <c r="K41" i="75"/>
  <c r="K42" i="75"/>
  <c r="K44" i="75"/>
  <c r="K47" i="75"/>
  <c r="K50" i="75"/>
  <c r="K54" i="75"/>
  <c r="K55" i="75"/>
  <c r="K56" i="75"/>
  <c r="K57" i="75"/>
  <c r="K63" i="75"/>
  <c r="K64" i="75"/>
  <c r="K66" i="75"/>
  <c r="K69" i="75"/>
  <c r="K72" i="75"/>
  <c r="K76" i="75"/>
  <c r="K77" i="75"/>
  <c r="K78" i="75"/>
  <c r="K79" i="75"/>
  <c r="K85" i="75"/>
  <c r="K86" i="75"/>
  <c r="K88" i="75"/>
  <c r="K91" i="75"/>
  <c r="K94" i="75"/>
  <c r="K98" i="75"/>
  <c r="K99" i="75"/>
  <c r="K100" i="75"/>
  <c r="K101" i="75"/>
  <c r="K107" i="75"/>
  <c r="K108" i="75"/>
  <c r="K110" i="75"/>
  <c r="K113" i="75"/>
  <c r="K116" i="75"/>
  <c r="K120" i="75"/>
  <c r="K121" i="75"/>
  <c r="K122" i="75"/>
  <c r="K123" i="75"/>
  <c r="K129" i="75"/>
  <c r="K130" i="75"/>
  <c r="K132" i="75"/>
  <c r="K135" i="75"/>
  <c r="K138" i="75"/>
  <c r="K142" i="75"/>
  <c r="K143" i="75"/>
  <c r="K144" i="75"/>
  <c r="K145" i="75"/>
  <c r="K151" i="75"/>
  <c r="K152" i="75"/>
  <c r="K154" i="75"/>
  <c r="K157" i="75"/>
  <c r="K160" i="75"/>
  <c r="K164" i="75"/>
  <c r="K165" i="75"/>
  <c r="AS180" i="45" l="1"/>
  <c r="J21" i="46"/>
  <c r="AS198" i="45"/>
  <c r="AS202" i="45"/>
  <c r="AS201" i="45"/>
  <c r="Q116" i="45"/>
  <c r="AS246" i="45"/>
  <c r="J8" i="46"/>
  <c r="J13" i="46" s="1"/>
  <c r="J15" i="46"/>
  <c r="J27" i="46" s="1"/>
  <c r="AS194" i="45"/>
  <c r="AS239" i="45"/>
  <c r="AS241" i="45"/>
  <c r="AS167" i="45"/>
  <c r="AS172" i="45"/>
  <c r="AS154" i="45"/>
  <c r="AS195" i="45"/>
  <c r="I8" i="46"/>
  <c r="I13" i="46" s="1"/>
  <c r="AS150" i="45"/>
  <c r="AS178" i="45"/>
  <c r="AS156" i="45"/>
  <c r="AS175" i="45"/>
  <c r="AS128" i="45"/>
  <c r="AS238" i="45"/>
  <c r="AS132" i="45"/>
  <c r="AS145" i="45"/>
  <c r="AS157" i="45"/>
  <c r="J12" i="46"/>
  <c r="AS245" i="45"/>
  <c r="J20" i="46"/>
  <c r="AS220" i="45"/>
  <c r="AS158" i="45"/>
  <c r="AS135" i="45"/>
  <c r="AS223" i="45"/>
  <c r="AS134" i="45"/>
  <c r="AS222" i="45"/>
  <c r="AS189" i="45"/>
  <c r="AS131" i="45"/>
  <c r="AS219" i="45"/>
  <c r="J28" i="46"/>
  <c r="AS176" i="45"/>
  <c r="AS242" i="45"/>
  <c r="AS224" i="45"/>
  <c r="AS151" i="45"/>
  <c r="AS129" i="45"/>
  <c r="AS217" i="45"/>
  <c r="AS179" i="45"/>
  <c r="AS200" i="45"/>
  <c r="AS244" i="45"/>
  <c r="AS211" i="45"/>
  <c r="AS233" i="45"/>
  <c r="AS153" i="45"/>
  <c r="AS136" i="45"/>
  <c r="AS173" i="45"/>
  <c r="AS197" i="45"/>
  <c r="J14" i="46"/>
  <c r="I12" i="46"/>
  <c r="I21" i="35"/>
  <c r="J21" i="35"/>
  <c r="K21" i="35"/>
  <c r="L21" i="35"/>
  <c r="M21" i="35"/>
  <c r="H21" i="35"/>
  <c r="I20" i="35"/>
  <c r="J20" i="35"/>
  <c r="K20" i="35"/>
  <c r="L20" i="35"/>
  <c r="M20" i="35"/>
  <c r="H20" i="35"/>
  <c r="I19" i="35"/>
  <c r="J19" i="35"/>
  <c r="K19" i="35"/>
  <c r="L19" i="35"/>
  <c r="M19" i="35"/>
  <c r="H19" i="35"/>
  <c r="I18" i="35"/>
  <c r="J18" i="35"/>
  <c r="K18" i="35"/>
  <c r="L18" i="35"/>
  <c r="M18" i="35"/>
  <c r="H18" i="35"/>
  <c r="I12" i="35"/>
  <c r="J12" i="35"/>
  <c r="K12" i="35"/>
  <c r="L12" i="35"/>
  <c r="M12" i="35"/>
  <c r="I14" i="46" l="1"/>
  <c r="I19" i="46"/>
  <c r="J19" i="46"/>
  <c r="J12" i="44"/>
  <c r="G11" i="44"/>
  <c r="G12" i="44"/>
  <c r="AN13" i="54" l="1"/>
  <c r="AL13" i="54"/>
  <c r="X13" i="54"/>
  <c r="V13" i="54"/>
  <c r="C14" i="40"/>
  <c r="G35" i="35" l="1"/>
  <c r="H37" i="35" s="1"/>
  <c r="I37" i="35" s="1"/>
  <c r="J37" i="35" s="1"/>
  <c r="K37" i="35" s="1"/>
  <c r="L37" i="35" s="1"/>
  <c r="M37" i="35" s="1"/>
  <c r="G34" i="35"/>
  <c r="H36" i="35" s="1"/>
  <c r="I36" i="35" s="1"/>
  <c r="J36" i="35" s="1"/>
  <c r="K36" i="35" s="1"/>
  <c r="L36" i="35" s="1"/>
  <c r="M36" i="35" s="1"/>
  <c r="H33" i="35"/>
  <c r="I33" i="35" s="1"/>
  <c r="J33" i="35" s="1"/>
  <c r="K33" i="35" s="1"/>
  <c r="L33" i="35" s="1"/>
  <c r="M33" i="35" s="1"/>
  <c r="H32" i="35"/>
  <c r="I32" i="35" s="1"/>
  <c r="J32" i="35" s="1"/>
  <c r="K32" i="35" s="1"/>
  <c r="L32" i="35" s="1"/>
  <c r="M32" i="35" s="1"/>
  <c r="I31" i="35"/>
  <c r="J31" i="35"/>
  <c r="K31" i="35"/>
  <c r="L31" i="35"/>
  <c r="M31" i="35"/>
  <c r="H31" i="35"/>
  <c r="I29" i="35"/>
  <c r="E14" i="40" s="1"/>
  <c r="J29" i="35"/>
  <c r="F14" i="40" s="1"/>
  <c r="K29" i="35"/>
  <c r="G14" i="40" s="1"/>
  <c r="L29" i="35"/>
  <c r="H14" i="40" s="1"/>
  <c r="M29" i="35"/>
  <c r="I14" i="40" s="1"/>
  <c r="H29" i="35"/>
  <c r="D14" i="40" s="1"/>
  <c r="I17" i="35"/>
  <c r="J17" i="35"/>
  <c r="K17" i="35"/>
  <c r="L17" i="35"/>
  <c r="M17" i="35"/>
  <c r="H17" i="35"/>
  <c r="H16" i="35"/>
  <c r="I16" i="35" s="1"/>
  <c r="J16" i="35" s="1"/>
  <c r="K16" i="35" s="1"/>
  <c r="L16" i="35" s="1"/>
  <c r="M16" i="35" s="1"/>
  <c r="T17" i="64"/>
  <c r="G14" i="35"/>
  <c r="I22" i="35"/>
  <c r="J22" i="35"/>
  <c r="K22" i="35"/>
  <c r="L22" i="35"/>
  <c r="M22" i="35"/>
  <c r="H22" i="35"/>
  <c r="G30" i="35" l="1"/>
  <c r="C15" i="40" s="1"/>
  <c r="G10" i="35" l="1"/>
  <c r="E8" i="38" l="1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7" i="38"/>
  <c r="R14" i="72"/>
  <c r="R15" i="72" s="1"/>
  <c r="R16" i="72" s="1"/>
  <c r="R18" i="72" s="1"/>
  <c r="R19" i="72" s="1"/>
  <c r="R13" i="72"/>
  <c r="R11" i="72"/>
  <c r="R9" i="72"/>
  <c r="F9" i="36" l="1"/>
  <c r="Y31" i="38" l="1"/>
  <c r="V31" i="38"/>
  <c r="S31" i="38"/>
  <c r="P31" i="38"/>
  <c r="M31" i="38"/>
  <c r="J31" i="38"/>
  <c r="L14" i="70"/>
  <c r="H20" i="15"/>
  <c r="H12" i="15"/>
  <c r="H16" i="15"/>
  <c r="I25" i="64"/>
  <c r="H25" i="64"/>
  <c r="I17" i="64"/>
  <c r="H17" i="64"/>
  <c r="I21" i="64"/>
  <c r="I43" i="70" l="1"/>
  <c r="I42" i="70"/>
  <c r="I41" i="70"/>
  <c r="I40" i="70"/>
  <c r="I39" i="70"/>
  <c r="I38" i="70"/>
  <c r="I37" i="70"/>
  <c r="I36" i="70"/>
  <c r="I35" i="70"/>
  <c r="I34" i="70"/>
  <c r="I33" i="70"/>
  <c r="I32" i="70"/>
  <c r="I31" i="70"/>
  <c r="I30" i="70"/>
  <c r="I29" i="70"/>
  <c r="I28" i="70"/>
  <c r="I27" i="70"/>
  <c r="I26" i="70"/>
  <c r="I24" i="70"/>
  <c r="I23" i="70"/>
  <c r="I22" i="70"/>
  <c r="I21" i="70"/>
  <c r="I20" i="70"/>
  <c r="I19" i="70"/>
  <c r="I18" i="70"/>
  <c r="I17" i="70"/>
  <c r="I16" i="70"/>
  <c r="I15" i="70"/>
  <c r="I14" i="70"/>
  <c r="I13" i="70"/>
  <c r="I11" i="70"/>
  <c r="I10" i="70"/>
  <c r="I9" i="70"/>
  <c r="CD227" i="45"/>
  <c r="AO13" i="54" s="1"/>
  <c r="CC227" i="45"/>
  <c r="P227" i="45"/>
  <c r="AI13" i="54" s="1"/>
  <c r="O227" i="45"/>
  <c r="J227" i="45"/>
  <c r="AG13" i="54" s="1"/>
  <c r="I227" i="45"/>
  <c r="CD205" i="45"/>
  <c r="CC205" i="45"/>
  <c r="P205" i="45"/>
  <c r="AD13" i="54" s="1"/>
  <c r="O205" i="45"/>
  <c r="J205" i="45"/>
  <c r="AB13" i="54" s="1"/>
  <c r="I205" i="45"/>
  <c r="CD183" i="45"/>
  <c r="CC183" i="45"/>
  <c r="CD161" i="45"/>
  <c r="Y13" i="54" s="1"/>
  <c r="CC161" i="45"/>
  <c r="S13" i="54"/>
  <c r="Q13" i="54"/>
  <c r="CD139" i="45"/>
  <c r="CC139" i="45"/>
  <c r="N13" i="54"/>
  <c r="L13" i="54"/>
  <c r="H33" i="54"/>
  <c r="F33" i="54"/>
  <c r="H32" i="54"/>
  <c r="F32" i="54"/>
  <c r="H31" i="54"/>
  <c r="F31" i="54"/>
  <c r="H30" i="54"/>
  <c r="F30" i="54"/>
  <c r="H29" i="54"/>
  <c r="F29" i="54"/>
  <c r="H28" i="54"/>
  <c r="F28" i="54"/>
  <c r="H27" i="54"/>
  <c r="F27" i="54"/>
  <c r="H26" i="54"/>
  <c r="F26" i="54"/>
  <c r="H25" i="54"/>
  <c r="F25" i="54"/>
  <c r="H24" i="54"/>
  <c r="F24" i="54"/>
  <c r="H23" i="54"/>
  <c r="F23" i="54"/>
  <c r="H22" i="54"/>
  <c r="F22" i="54"/>
  <c r="H21" i="54"/>
  <c r="F21" i="54"/>
  <c r="H20" i="54"/>
  <c r="F20" i="54"/>
  <c r="H19" i="54"/>
  <c r="F19" i="54"/>
  <c r="H18" i="54"/>
  <c r="F18" i="54"/>
  <c r="H17" i="54"/>
  <c r="F17" i="54"/>
  <c r="H16" i="54"/>
  <c r="F16" i="54"/>
  <c r="H15" i="54"/>
  <c r="F15" i="54"/>
  <c r="H14" i="54"/>
  <c r="F14" i="54"/>
  <c r="H13" i="54"/>
  <c r="F13" i="54"/>
  <c r="CG71" i="45"/>
  <c r="CF71" i="45"/>
  <c r="CE71" i="45"/>
  <c r="CD71" i="45"/>
  <c r="CC71" i="45"/>
  <c r="CB71" i="45"/>
  <c r="CA71" i="45"/>
  <c r="BZ71" i="45"/>
  <c r="X71" i="45"/>
  <c r="W71" i="45"/>
  <c r="V71" i="45"/>
  <c r="U71" i="45"/>
  <c r="T71" i="45"/>
  <c r="P71" i="45"/>
  <c r="O71" i="45"/>
  <c r="N71" i="45"/>
  <c r="J71" i="45"/>
  <c r="I71" i="45"/>
  <c r="H71" i="45"/>
  <c r="CG70" i="45"/>
  <c r="CF70" i="45"/>
  <c r="CE70" i="45"/>
  <c r="CD70" i="45"/>
  <c r="CC70" i="45"/>
  <c r="CB70" i="45"/>
  <c r="CA70" i="45"/>
  <c r="BZ70" i="45"/>
  <c r="X70" i="45"/>
  <c r="W70" i="45"/>
  <c r="V70" i="45"/>
  <c r="U70" i="45"/>
  <c r="T70" i="45"/>
  <c r="P70" i="45"/>
  <c r="O70" i="45"/>
  <c r="N70" i="45"/>
  <c r="J70" i="45"/>
  <c r="I70" i="45"/>
  <c r="H70" i="45"/>
  <c r="CG69" i="45"/>
  <c r="CF69" i="45"/>
  <c r="CE69" i="45"/>
  <c r="CD69" i="45"/>
  <c r="CC69" i="45"/>
  <c r="CB69" i="45"/>
  <c r="CA69" i="45"/>
  <c r="BZ69" i="45"/>
  <c r="X69" i="45"/>
  <c r="W69" i="45"/>
  <c r="V69" i="45"/>
  <c r="U69" i="45"/>
  <c r="T69" i="45"/>
  <c r="P69" i="45"/>
  <c r="O69" i="45"/>
  <c r="N69" i="45"/>
  <c r="J69" i="45"/>
  <c r="I69" i="45"/>
  <c r="H69" i="45"/>
  <c r="CG68" i="45"/>
  <c r="CF68" i="45"/>
  <c r="CE68" i="45"/>
  <c r="CD68" i="45"/>
  <c r="CC68" i="45"/>
  <c r="CB68" i="45"/>
  <c r="CA68" i="45"/>
  <c r="BZ68" i="45"/>
  <c r="X68" i="45"/>
  <c r="W68" i="45"/>
  <c r="V68" i="45"/>
  <c r="U68" i="45"/>
  <c r="T68" i="45"/>
  <c r="P68" i="45"/>
  <c r="O68" i="45"/>
  <c r="N68" i="45"/>
  <c r="J68" i="45"/>
  <c r="I68" i="45"/>
  <c r="H68" i="45"/>
  <c r="CG67" i="45"/>
  <c r="CF67" i="45"/>
  <c r="CE67" i="45"/>
  <c r="CD67" i="45"/>
  <c r="CC67" i="45"/>
  <c r="CB67" i="45"/>
  <c r="CA67" i="45"/>
  <c r="BZ67" i="45"/>
  <c r="X67" i="45"/>
  <c r="W67" i="45"/>
  <c r="V67" i="45"/>
  <c r="U67" i="45"/>
  <c r="T67" i="45"/>
  <c r="P67" i="45"/>
  <c r="O67" i="45"/>
  <c r="N67" i="45"/>
  <c r="J67" i="45"/>
  <c r="I67" i="45"/>
  <c r="H67" i="45"/>
  <c r="CG66" i="45"/>
  <c r="CF66" i="45"/>
  <c r="CE66" i="45"/>
  <c r="CD66" i="45"/>
  <c r="CC66" i="45"/>
  <c r="CB66" i="45"/>
  <c r="CA66" i="45"/>
  <c r="BZ66" i="45"/>
  <c r="X66" i="45"/>
  <c r="W66" i="45"/>
  <c r="V66" i="45"/>
  <c r="U66" i="45"/>
  <c r="T66" i="45"/>
  <c r="P66" i="45"/>
  <c r="O66" i="45"/>
  <c r="N66" i="45"/>
  <c r="J66" i="45"/>
  <c r="I66" i="45"/>
  <c r="H66" i="45"/>
  <c r="CG65" i="45"/>
  <c r="CF65" i="45"/>
  <c r="CE65" i="45"/>
  <c r="CD65" i="45"/>
  <c r="CC65" i="45"/>
  <c r="CB65" i="45"/>
  <c r="CA65" i="45"/>
  <c r="BZ65" i="45"/>
  <c r="X65" i="45"/>
  <c r="W65" i="45"/>
  <c r="V65" i="45"/>
  <c r="U65" i="45"/>
  <c r="T65" i="45"/>
  <c r="P65" i="45"/>
  <c r="O65" i="45"/>
  <c r="N65" i="45"/>
  <c r="J65" i="45"/>
  <c r="I65" i="45"/>
  <c r="H65" i="45"/>
  <c r="CG64" i="45"/>
  <c r="CF64" i="45"/>
  <c r="CE64" i="45"/>
  <c r="CD64" i="45"/>
  <c r="CC64" i="45"/>
  <c r="CB64" i="45"/>
  <c r="CA64" i="45"/>
  <c r="BZ64" i="45"/>
  <c r="X64" i="45"/>
  <c r="W64" i="45"/>
  <c r="V64" i="45"/>
  <c r="U64" i="45"/>
  <c r="T64" i="45"/>
  <c r="P64" i="45"/>
  <c r="O64" i="45"/>
  <c r="N64" i="45"/>
  <c r="J64" i="45"/>
  <c r="I64" i="45"/>
  <c r="H64" i="45"/>
  <c r="CG63" i="45"/>
  <c r="CF63" i="45"/>
  <c r="CE63" i="45"/>
  <c r="CD63" i="45"/>
  <c r="CC63" i="45"/>
  <c r="CB63" i="45"/>
  <c r="CA63" i="45"/>
  <c r="BZ63" i="45"/>
  <c r="X63" i="45"/>
  <c r="W63" i="45"/>
  <c r="V63" i="45"/>
  <c r="U63" i="45"/>
  <c r="T63" i="45"/>
  <c r="P63" i="45"/>
  <c r="O63" i="45"/>
  <c r="N63" i="45"/>
  <c r="J63" i="45"/>
  <c r="I63" i="45"/>
  <c r="H63" i="45"/>
  <c r="CG62" i="45"/>
  <c r="CF62" i="45"/>
  <c r="CE62" i="45"/>
  <c r="CD62" i="45"/>
  <c r="CC62" i="45"/>
  <c r="CB62" i="45"/>
  <c r="CA62" i="45"/>
  <c r="BZ62" i="45"/>
  <c r="X62" i="45"/>
  <c r="W62" i="45"/>
  <c r="V62" i="45"/>
  <c r="U62" i="45"/>
  <c r="T62" i="45"/>
  <c r="P62" i="45"/>
  <c r="O62" i="45"/>
  <c r="N62" i="45"/>
  <c r="J62" i="45"/>
  <c r="I62" i="45"/>
  <c r="H62" i="45"/>
  <c r="CG61" i="45"/>
  <c r="CF61" i="45"/>
  <c r="CE61" i="45"/>
  <c r="CD61" i="45"/>
  <c r="CC61" i="45"/>
  <c r="CB61" i="45"/>
  <c r="CA61" i="45"/>
  <c r="BZ61" i="45"/>
  <c r="X61" i="45"/>
  <c r="W61" i="45"/>
  <c r="V61" i="45"/>
  <c r="U61" i="45"/>
  <c r="T61" i="45"/>
  <c r="P61" i="45"/>
  <c r="O61" i="45"/>
  <c r="N61" i="45"/>
  <c r="J61" i="45"/>
  <c r="I61" i="45"/>
  <c r="H61" i="45"/>
  <c r="CG60" i="45"/>
  <c r="CF60" i="45"/>
  <c r="CE60" i="45"/>
  <c r="CD60" i="45"/>
  <c r="CC60" i="45"/>
  <c r="CB60" i="45"/>
  <c r="CA60" i="45"/>
  <c r="BZ60" i="45"/>
  <c r="X60" i="45"/>
  <c r="W60" i="45"/>
  <c r="V60" i="45"/>
  <c r="U60" i="45"/>
  <c r="T60" i="45"/>
  <c r="P60" i="45"/>
  <c r="O60" i="45"/>
  <c r="N60" i="45"/>
  <c r="J60" i="45"/>
  <c r="I60" i="45"/>
  <c r="H60" i="45"/>
  <c r="CG59" i="45"/>
  <c r="CF59" i="45"/>
  <c r="CE59" i="45"/>
  <c r="CD59" i="45"/>
  <c r="CC59" i="45"/>
  <c r="CB59" i="45"/>
  <c r="CA59" i="45"/>
  <c r="BZ59" i="45"/>
  <c r="X59" i="45"/>
  <c r="W59" i="45"/>
  <c r="V59" i="45"/>
  <c r="U59" i="45"/>
  <c r="T59" i="45"/>
  <c r="P59" i="45"/>
  <c r="O59" i="45"/>
  <c r="N59" i="45"/>
  <c r="J59" i="45"/>
  <c r="I59" i="45"/>
  <c r="H59" i="45"/>
  <c r="CG58" i="45"/>
  <c r="CF58" i="45"/>
  <c r="CE58" i="45"/>
  <c r="CD58" i="45"/>
  <c r="CC58" i="45"/>
  <c r="CB58" i="45"/>
  <c r="CA58" i="45"/>
  <c r="BZ58" i="45"/>
  <c r="X58" i="45"/>
  <c r="W58" i="45"/>
  <c r="V58" i="45"/>
  <c r="U58" i="45"/>
  <c r="T58" i="45"/>
  <c r="P58" i="45"/>
  <c r="O58" i="45"/>
  <c r="N58" i="45"/>
  <c r="J58" i="45"/>
  <c r="I58" i="45"/>
  <c r="H58" i="45"/>
  <c r="CG57" i="45"/>
  <c r="CF57" i="45"/>
  <c r="CE57" i="45"/>
  <c r="CD57" i="45"/>
  <c r="CC57" i="45"/>
  <c r="CB57" i="45"/>
  <c r="CA57" i="45"/>
  <c r="BZ57" i="45"/>
  <c r="X57" i="45"/>
  <c r="W57" i="45"/>
  <c r="V57" i="45"/>
  <c r="U57" i="45"/>
  <c r="T57" i="45"/>
  <c r="P57" i="45"/>
  <c r="O57" i="45"/>
  <c r="N57" i="45"/>
  <c r="J57" i="45"/>
  <c r="I57" i="45"/>
  <c r="H57" i="45"/>
  <c r="CG56" i="45"/>
  <c r="CF56" i="45"/>
  <c r="CE56" i="45"/>
  <c r="CD56" i="45"/>
  <c r="CC56" i="45"/>
  <c r="CB56" i="45"/>
  <c r="CA56" i="45"/>
  <c r="BZ56" i="45"/>
  <c r="X56" i="45"/>
  <c r="W56" i="45"/>
  <c r="V56" i="45"/>
  <c r="U56" i="45"/>
  <c r="T56" i="45"/>
  <c r="P56" i="45"/>
  <c r="O56" i="45"/>
  <c r="N56" i="45"/>
  <c r="J56" i="45"/>
  <c r="I56" i="45"/>
  <c r="H56" i="45"/>
  <c r="CG55" i="45"/>
  <c r="CF55" i="45"/>
  <c r="CD55" i="45"/>
  <c r="CC55" i="45"/>
  <c r="CB55" i="45"/>
  <c r="CA55" i="45"/>
  <c r="BZ55" i="45"/>
  <c r="X55" i="45"/>
  <c r="W55" i="45"/>
  <c r="V55" i="45"/>
  <c r="U55" i="45"/>
  <c r="T55" i="45"/>
  <c r="P55" i="45"/>
  <c r="O55" i="45"/>
  <c r="N55" i="45"/>
  <c r="J55" i="45"/>
  <c r="I55" i="45"/>
  <c r="H55" i="45"/>
  <c r="CG54" i="45"/>
  <c r="CF54" i="45"/>
  <c r="CE54" i="45"/>
  <c r="CD54" i="45"/>
  <c r="CC54" i="45"/>
  <c r="CB54" i="45"/>
  <c r="CA54" i="45"/>
  <c r="BZ54" i="45"/>
  <c r="X54" i="45"/>
  <c r="W54" i="45"/>
  <c r="V54" i="45"/>
  <c r="U54" i="45"/>
  <c r="T54" i="45"/>
  <c r="P54" i="45"/>
  <c r="O54" i="45"/>
  <c r="N54" i="45"/>
  <c r="J54" i="45"/>
  <c r="I54" i="45"/>
  <c r="H54" i="45"/>
  <c r="CG53" i="45"/>
  <c r="CE53" i="45"/>
  <c r="CD53" i="45"/>
  <c r="CC53" i="45"/>
  <c r="CB53" i="45"/>
  <c r="CA53" i="45"/>
  <c r="BZ53" i="45"/>
  <c r="X53" i="45"/>
  <c r="W53" i="45"/>
  <c r="V53" i="45"/>
  <c r="U53" i="45"/>
  <c r="T53" i="45"/>
  <c r="P53" i="45"/>
  <c r="O53" i="45"/>
  <c r="N53" i="45"/>
  <c r="J53" i="45"/>
  <c r="I53" i="45"/>
  <c r="H53" i="45"/>
  <c r="CG52" i="45"/>
  <c r="CF52" i="45"/>
  <c r="CE52" i="45"/>
  <c r="CD52" i="45"/>
  <c r="CC52" i="45"/>
  <c r="CB52" i="45"/>
  <c r="CA52" i="45"/>
  <c r="BZ52" i="45"/>
  <c r="X52" i="45"/>
  <c r="W52" i="45"/>
  <c r="V52" i="45"/>
  <c r="U52" i="45"/>
  <c r="T52" i="45"/>
  <c r="P52" i="45"/>
  <c r="O52" i="45"/>
  <c r="N52" i="45"/>
  <c r="J52" i="45"/>
  <c r="I52" i="45"/>
  <c r="H52" i="45"/>
  <c r="CG51" i="45"/>
  <c r="CF51" i="45"/>
  <c r="CE51" i="45"/>
  <c r="CD51" i="45"/>
  <c r="CC51" i="45"/>
  <c r="CB51" i="45"/>
  <c r="CA51" i="45"/>
  <c r="BZ51" i="45"/>
  <c r="X51" i="45"/>
  <c r="W51" i="45"/>
  <c r="V51" i="45"/>
  <c r="U51" i="45"/>
  <c r="T51" i="45"/>
  <c r="P51" i="45"/>
  <c r="O51" i="45"/>
  <c r="N51" i="45"/>
  <c r="J51" i="45"/>
  <c r="I51" i="45"/>
  <c r="H51" i="45"/>
  <c r="CG49" i="45"/>
  <c r="CF49" i="45"/>
  <c r="CE49" i="45"/>
  <c r="CD49" i="45"/>
  <c r="CC49" i="45"/>
  <c r="CB49" i="45"/>
  <c r="CA49" i="45"/>
  <c r="BZ49" i="45"/>
  <c r="X49" i="45"/>
  <c r="W49" i="45"/>
  <c r="V49" i="45"/>
  <c r="U49" i="45"/>
  <c r="T49" i="45"/>
  <c r="P49" i="45"/>
  <c r="O49" i="45"/>
  <c r="N49" i="45"/>
  <c r="J49" i="45"/>
  <c r="I49" i="45"/>
  <c r="H49" i="45"/>
  <c r="CG48" i="45"/>
  <c r="CF48" i="45"/>
  <c r="CE48" i="45"/>
  <c r="CD48" i="45"/>
  <c r="CC48" i="45"/>
  <c r="CB48" i="45"/>
  <c r="CA48" i="45"/>
  <c r="BZ48" i="45"/>
  <c r="X48" i="45"/>
  <c r="W48" i="45"/>
  <c r="V48" i="45"/>
  <c r="U48" i="45"/>
  <c r="T48" i="45"/>
  <c r="P48" i="45"/>
  <c r="O48" i="45"/>
  <c r="N48" i="45"/>
  <c r="J48" i="45"/>
  <c r="I48" i="45"/>
  <c r="H48" i="45"/>
  <c r="CG47" i="45"/>
  <c r="CF47" i="45"/>
  <c r="CE47" i="45"/>
  <c r="CD47" i="45"/>
  <c r="CC47" i="45"/>
  <c r="CB47" i="45"/>
  <c r="CA47" i="45"/>
  <c r="BZ47" i="45"/>
  <c r="X47" i="45"/>
  <c r="W47" i="45"/>
  <c r="V47" i="45"/>
  <c r="U47" i="45"/>
  <c r="T47" i="45"/>
  <c r="P47" i="45"/>
  <c r="O47" i="45"/>
  <c r="N47" i="45"/>
  <c r="J47" i="45"/>
  <c r="I47" i="45"/>
  <c r="H47" i="45"/>
  <c r="CG46" i="45"/>
  <c r="CF46" i="45"/>
  <c r="CE46" i="45"/>
  <c r="CD46" i="45"/>
  <c r="CC46" i="45"/>
  <c r="CB46" i="45"/>
  <c r="CA46" i="45"/>
  <c r="BZ46" i="45"/>
  <c r="X46" i="45"/>
  <c r="W46" i="45"/>
  <c r="V46" i="45"/>
  <c r="U46" i="45"/>
  <c r="T46" i="45"/>
  <c r="P46" i="45"/>
  <c r="O46" i="45"/>
  <c r="N46" i="45"/>
  <c r="J46" i="45"/>
  <c r="I46" i="45"/>
  <c r="H46" i="45"/>
  <c r="CG45" i="45"/>
  <c r="CF45" i="45"/>
  <c r="CE45" i="45"/>
  <c r="CD45" i="45"/>
  <c r="CC45" i="45"/>
  <c r="CB45" i="45"/>
  <c r="CA45" i="45"/>
  <c r="BZ45" i="45"/>
  <c r="X45" i="45"/>
  <c r="W45" i="45"/>
  <c r="V45" i="45"/>
  <c r="U45" i="45"/>
  <c r="T45" i="45"/>
  <c r="P45" i="45"/>
  <c r="O45" i="45"/>
  <c r="N45" i="45"/>
  <c r="J45" i="45"/>
  <c r="I45" i="45"/>
  <c r="H45" i="45"/>
  <c r="CG44" i="45"/>
  <c r="CF44" i="45"/>
  <c r="CE44" i="45"/>
  <c r="CD44" i="45"/>
  <c r="CC44" i="45"/>
  <c r="CB44" i="45"/>
  <c r="CA44" i="45"/>
  <c r="BZ44" i="45"/>
  <c r="X44" i="45"/>
  <c r="W44" i="45"/>
  <c r="V44" i="45"/>
  <c r="U44" i="45"/>
  <c r="T44" i="45"/>
  <c r="P44" i="45"/>
  <c r="O44" i="45"/>
  <c r="N44" i="45"/>
  <c r="J44" i="45"/>
  <c r="I44" i="45"/>
  <c r="H44" i="45"/>
  <c r="CG43" i="45"/>
  <c r="CF43" i="45"/>
  <c r="CE43" i="45"/>
  <c r="CD43" i="45"/>
  <c r="CC43" i="45"/>
  <c r="CB43" i="45"/>
  <c r="CA43" i="45"/>
  <c r="BZ43" i="45"/>
  <c r="X43" i="45"/>
  <c r="W43" i="45"/>
  <c r="V43" i="45"/>
  <c r="U43" i="45"/>
  <c r="T43" i="45"/>
  <c r="P43" i="45"/>
  <c r="O43" i="45"/>
  <c r="N43" i="45"/>
  <c r="J43" i="45"/>
  <c r="I43" i="45"/>
  <c r="H43" i="45"/>
  <c r="CG42" i="45"/>
  <c r="CF42" i="45"/>
  <c r="CE42" i="45"/>
  <c r="CD42" i="45"/>
  <c r="CC42" i="45"/>
  <c r="CB42" i="45"/>
  <c r="CA42" i="45"/>
  <c r="BZ42" i="45"/>
  <c r="X42" i="45"/>
  <c r="W42" i="45"/>
  <c r="V42" i="45"/>
  <c r="U42" i="45"/>
  <c r="T42" i="45"/>
  <c r="P42" i="45"/>
  <c r="O42" i="45"/>
  <c r="N42" i="45"/>
  <c r="J42" i="45"/>
  <c r="I42" i="45"/>
  <c r="H42" i="45"/>
  <c r="CG41" i="45"/>
  <c r="CF41" i="45"/>
  <c r="CE41" i="45"/>
  <c r="CD41" i="45"/>
  <c r="CC41" i="45"/>
  <c r="CB41" i="45"/>
  <c r="CA41" i="45"/>
  <c r="BZ41" i="45"/>
  <c r="X41" i="45"/>
  <c r="W41" i="45"/>
  <c r="V41" i="45"/>
  <c r="U41" i="45"/>
  <c r="T41" i="45"/>
  <c r="P41" i="45"/>
  <c r="O41" i="45"/>
  <c r="N41" i="45"/>
  <c r="J41" i="45"/>
  <c r="I41" i="45"/>
  <c r="H41" i="45"/>
  <c r="CG40" i="45"/>
  <c r="CF40" i="45"/>
  <c r="CE40" i="45"/>
  <c r="CD40" i="45"/>
  <c r="CC40" i="45"/>
  <c r="CB40" i="45"/>
  <c r="CA40" i="45"/>
  <c r="BZ40" i="45"/>
  <c r="X40" i="45"/>
  <c r="W40" i="45"/>
  <c r="V40" i="45"/>
  <c r="U40" i="45"/>
  <c r="T40" i="45"/>
  <c r="P40" i="45"/>
  <c r="O40" i="45"/>
  <c r="N40" i="45"/>
  <c r="J40" i="45"/>
  <c r="I40" i="45"/>
  <c r="H40" i="45"/>
  <c r="CG39" i="45"/>
  <c r="CF39" i="45"/>
  <c r="CE39" i="45"/>
  <c r="CD39" i="45"/>
  <c r="CC39" i="45"/>
  <c r="CB39" i="45"/>
  <c r="CA39" i="45"/>
  <c r="BZ39" i="45"/>
  <c r="X39" i="45"/>
  <c r="W39" i="45"/>
  <c r="V39" i="45"/>
  <c r="U39" i="45"/>
  <c r="T39" i="45"/>
  <c r="P39" i="45"/>
  <c r="O39" i="45"/>
  <c r="N39" i="45"/>
  <c r="J39" i="45"/>
  <c r="I39" i="45"/>
  <c r="H39" i="45"/>
  <c r="CG38" i="45"/>
  <c r="CF38" i="45"/>
  <c r="CE38" i="45"/>
  <c r="CD38" i="45"/>
  <c r="CC38" i="45"/>
  <c r="CB38" i="45"/>
  <c r="CA38" i="45"/>
  <c r="BZ38" i="45"/>
  <c r="X38" i="45"/>
  <c r="W38" i="45"/>
  <c r="V38" i="45"/>
  <c r="U38" i="45"/>
  <c r="T38" i="45"/>
  <c r="P38" i="45"/>
  <c r="O38" i="45"/>
  <c r="N38" i="45"/>
  <c r="J38" i="45"/>
  <c r="I38" i="45"/>
  <c r="H38" i="45"/>
  <c r="CG37" i="45"/>
  <c r="CF37" i="45"/>
  <c r="CE37" i="45"/>
  <c r="CD37" i="45"/>
  <c r="CC37" i="45"/>
  <c r="CB37" i="45"/>
  <c r="CA37" i="45"/>
  <c r="BZ37" i="45"/>
  <c r="X37" i="45"/>
  <c r="W37" i="45"/>
  <c r="V37" i="45"/>
  <c r="U37" i="45"/>
  <c r="T37" i="45"/>
  <c r="P37" i="45"/>
  <c r="O37" i="45"/>
  <c r="N37" i="45"/>
  <c r="J37" i="45"/>
  <c r="I37" i="45"/>
  <c r="H37" i="45"/>
  <c r="CG36" i="45"/>
  <c r="CF36" i="45"/>
  <c r="CE36" i="45"/>
  <c r="CD36" i="45"/>
  <c r="CC36" i="45"/>
  <c r="CB36" i="45"/>
  <c r="CA36" i="45"/>
  <c r="BZ36" i="45"/>
  <c r="X36" i="45"/>
  <c r="W36" i="45"/>
  <c r="V36" i="45"/>
  <c r="U36" i="45"/>
  <c r="T36" i="45"/>
  <c r="P36" i="45"/>
  <c r="O36" i="45"/>
  <c r="N36" i="45"/>
  <c r="J36" i="45"/>
  <c r="I36" i="45"/>
  <c r="H36" i="45"/>
  <c r="CG35" i="45"/>
  <c r="CF35" i="45"/>
  <c r="CE35" i="45"/>
  <c r="CD35" i="45"/>
  <c r="CC35" i="45"/>
  <c r="CB35" i="45"/>
  <c r="CA35" i="45"/>
  <c r="BZ35" i="45"/>
  <c r="X35" i="45"/>
  <c r="W35" i="45"/>
  <c r="V35" i="45"/>
  <c r="U35" i="45"/>
  <c r="T35" i="45"/>
  <c r="P35" i="45"/>
  <c r="O35" i="45"/>
  <c r="N35" i="45"/>
  <c r="J35" i="45"/>
  <c r="I35" i="45"/>
  <c r="H35" i="45"/>
  <c r="CG34" i="45"/>
  <c r="CF34" i="45"/>
  <c r="CE34" i="45"/>
  <c r="CD34" i="45"/>
  <c r="CC34" i="45"/>
  <c r="CB34" i="45"/>
  <c r="CA34" i="45"/>
  <c r="BZ34" i="45"/>
  <c r="X34" i="45"/>
  <c r="W34" i="45"/>
  <c r="V34" i="45"/>
  <c r="U34" i="45"/>
  <c r="T34" i="45"/>
  <c r="P34" i="45"/>
  <c r="O34" i="45"/>
  <c r="N34" i="45"/>
  <c r="J34" i="45"/>
  <c r="I34" i="45"/>
  <c r="H34" i="45"/>
  <c r="CG33" i="45"/>
  <c r="CF33" i="45"/>
  <c r="CE33" i="45"/>
  <c r="CD33" i="45"/>
  <c r="CC33" i="45"/>
  <c r="CB33" i="45"/>
  <c r="CA33" i="45"/>
  <c r="BZ33" i="45"/>
  <c r="X33" i="45"/>
  <c r="W33" i="45"/>
  <c r="V33" i="45"/>
  <c r="U33" i="45"/>
  <c r="T33" i="45"/>
  <c r="P33" i="45"/>
  <c r="O33" i="45"/>
  <c r="N33" i="45"/>
  <c r="J33" i="45"/>
  <c r="I33" i="45"/>
  <c r="H33" i="45"/>
  <c r="CG32" i="45"/>
  <c r="CF32" i="45"/>
  <c r="CE32" i="45"/>
  <c r="CD32" i="45"/>
  <c r="CC32" i="45"/>
  <c r="CB32" i="45"/>
  <c r="CA32" i="45"/>
  <c r="X32" i="45"/>
  <c r="W32" i="45"/>
  <c r="V32" i="45"/>
  <c r="U32" i="45"/>
  <c r="T32" i="45"/>
  <c r="P32" i="45"/>
  <c r="O32" i="45"/>
  <c r="N32" i="45"/>
  <c r="J32" i="45"/>
  <c r="I32" i="45"/>
  <c r="H32" i="45"/>
  <c r="CG31" i="45"/>
  <c r="CF31" i="45"/>
  <c r="CE31" i="45"/>
  <c r="CD31" i="45"/>
  <c r="CC31" i="45"/>
  <c r="CB31" i="45"/>
  <c r="CA31" i="45"/>
  <c r="BZ31" i="45"/>
  <c r="X31" i="45"/>
  <c r="W31" i="45"/>
  <c r="V31" i="45"/>
  <c r="U31" i="45"/>
  <c r="T31" i="45"/>
  <c r="P31" i="45"/>
  <c r="O31" i="45"/>
  <c r="N31" i="45"/>
  <c r="J31" i="45"/>
  <c r="I31" i="45"/>
  <c r="H31" i="45"/>
  <c r="CG30" i="45"/>
  <c r="CF30" i="45"/>
  <c r="CE30" i="45"/>
  <c r="CD30" i="45"/>
  <c r="CC30" i="45"/>
  <c r="CB30" i="45"/>
  <c r="CA30" i="45"/>
  <c r="BZ30" i="45"/>
  <c r="X30" i="45"/>
  <c r="W30" i="45"/>
  <c r="V30" i="45"/>
  <c r="U30" i="45"/>
  <c r="T30" i="45"/>
  <c r="P30" i="45"/>
  <c r="O30" i="45"/>
  <c r="N30" i="45"/>
  <c r="J30" i="45"/>
  <c r="I30" i="45"/>
  <c r="H30" i="45"/>
  <c r="CG29" i="45"/>
  <c r="CF29" i="45"/>
  <c r="CE29" i="45"/>
  <c r="CD29" i="45"/>
  <c r="CC29" i="45"/>
  <c r="CB29" i="45"/>
  <c r="CA29" i="45"/>
  <c r="BZ29" i="45"/>
  <c r="X29" i="45"/>
  <c r="W29" i="45"/>
  <c r="V29" i="45"/>
  <c r="U29" i="45"/>
  <c r="T29" i="45"/>
  <c r="P29" i="45"/>
  <c r="O29" i="45"/>
  <c r="N29" i="45"/>
  <c r="J29" i="45"/>
  <c r="I29" i="45"/>
  <c r="H29" i="45"/>
  <c r="CG27" i="45"/>
  <c r="CF27" i="45"/>
  <c r="CE27" i="45"/>
  <c r="CD27" i="45"/>
  <c r="CC27" i="45"/>
  <c r="CB27" i="45"/>
  <c r="CA27" i="45"/>
  <c r="BZ27" i="45"/>
  <c r="S27" i="45"/>
  <c r="R27" i="45"/>
  <c r="Q27" i="45"/>
  <c r="CG26" i="45"/>
  <c r="CF26" i="45"/>
  <c r="CE26" i="45"/>
  <c r="CD26" i="45"/>
  <c r="CC26" i="45"/>
  <c r="CB26" i="45"/>
  <c r="CA26" i="45"/>
  <c r="BZ26" i="45"/>
  <c r="S26" i="45"/>
  <c r="R26" i="45"/>
  <c r="Q26" i="45"/>
  <c r="CG25" i="45"/>
  <c r="CF25" i="45"/>
  <c r="CE25" i="45"/>
  <c r="CD25" i="45"/>
  <c r="CC25" i="45"/>
  <c r="CB25" i="45"/>
  <c r="CA25" i="45"/>
  <c r="BZ25" i="45"/>
  <c r="S25" i="45"/>
  <c r="R25" i="45"/>
  <c r="Q25" i="45"/>
  <c r="CG24" i="45"/>
  <c r="CF24" i="45"/>
  <c r="CE24" i="45"/>
  <c r="CD24" i="45"/>
  <c r="CC24" i="45"/>
  <c r="CB24" i="45"/>
  <c r="CA24" i="45"/>
  <c r="BZ24" i="45"/>
  <c r="S24" i="45"/>
  <c r="R24" i="45"/>
  <c r="Q24" i="45"/>
  <c r="CG23" i="45"/>
  <c r="CF23" i="45"/>
  <c r="CE23" i="45"/>
  <c r="CD23" i="45"/>
  <c r="CC23" i="45"/>
  <c r="CB23" i="45"/>
  <c r="CA23" i="45"/>
  <c r="BZ23" i="45"/>
  <c r="S23" i="45"/>
  <c r="R23" i="45"/>
  <c r="Q23" i="45"/>
  <c r="CG22" i="45"/>
  <c r="CF22" i="45"/>
  <c r="CE22" i="45"/>
  <c r="CD22" i="45"/>
  <c r="CC22" i="45"/>
  <c r="CB22" i="45"/>
  <c r="CA22" i="45"/>
  <c r="BZ22" i="45"/>
  <c r="S22" i="45"/>
  <c r="R22" i="45"/>
  <c r="Q22" i="45"/>
  <c r="CG21" i="45"/>
  <c r="CF21" i="45"/>
  <c r="CE21" i="45"/>
  <c r="CD21" i="45"/>
  <c r="CC21" i="45"/>
  <c r="CB21" i="45"/>
  <c r="CA21" i="45"/>
  <c r="BZ21" i="45"/>
  <c r="S21" i="45"/>
  <c r="R21" i="45"/>
  <c r="Q21" i="45"/>
  <c r="CG20" i="45"/>
  <c r="CF20" i="45"/>
  <c r="CE20" i="45"/>
  <c r="CD20" i="45"/>
  <c r="CC20" i="45"/>
  <c r="CB20" i="45"/>
  <c r="CA20" i="45"/>
  <c r="BZ20" i="45"/>
  <c r="S20" i="45"/>
  <c r="R20" i="45"/>
  <c r="Q20" i="45"/>
  <c r="CG19" i="45"/>
  <c r="CF19" i="45"/>
  <c r="CE19" i="45"/>
  <c r="CD19" i="45"/>
  <c r="CC19" i="45"/>
  <c r="CB19" i="45"/>
  <c r="CA19" i="45"/>
  <c r="BZ19" i="45"/>
  <c r="S19" i="45"/>
  <c r="R19" i="45"/>
  <c r="Q19" i="45"/>
  <c r="CG18" i="45"/>
  <c r="CF18" i="45"/>
  <c r="CE18" i="45"/>
  <c r="CD18" i="45"/>
  <c r="CC18" i="45"/>
  <c r="CB18" i="45"/>
  <c r="CA18" i="45"/>
  <c r="BZ18" i="45"/>
  <c r="S18" i="45"/>
  <c r="R18" i="45"/>
  <c r="Q18" i="45"/>
  <c r="CG17" i="45"/>
  <c r="CF17" i="45"/>
  <c r="CE17" i="45"/>
  <c r="CD17" i="45"/>
  <c r="CC17" i="45"/>
  <c r="CB17" i="45"/>
  <c r="CA17" i="45"/>
  <c r="BZ17" i="45"/>
  <c r="S17" i="45"/>
  <c r="R17" i="45"/>
  <c r="Q17" i="45"/>
  <c r="CG16" i="45"/>
  <c r="CF16" i="45"/>
  <c r="CE16" i="45"/>
  <c r="CD16" i="45"/>
  <c r="CC16" i="45"/>
  <c r="CB16" i="45"/>
  <c r="CA16" i="45"/>
  <c r="BZ16" i="45"/>
  <c r="S16" i="45"/>
  <c r="R16" i="45"/>
  <c r="Q16" i="45"/>
  <c r="CG15" i="45"/>
  <c r="CF15" i="45"/>
  <c r="CE15" i="45"/>
  <c r="CD15" i="45"/>
  <c r="CC15" i="45"/>
  <c r="CB15" i="45"/>
  <c r="CA15" i="45"/>
  <c r="BZ15" i="45"/>
  <c r="S15" i="45"/>
  <c r="R15" i="45"/>
  <c r="Q15" i="45"/>
  <c r="CG14" i="45"/>
  <c r="CF14" i="45"/>
  <c r="CE14" i="45"/>
  <c r="CD14" i="45"/>
  <c r="CC14" i="45"/>
  <c r="CB14" i="45"/>
  <c r="CA14" i="45"/>
  <c r="BZ14" i="45"/>
  <c r="S14" i="45"/>
  <c r="R14" i="45"/>
  <c r="Q14" i="45"/>
  <c r="CG13" i="45"/>
  <c r="CF13" i="45"/>
  <c r="CE13" i="45"/>
  <c r="CD13" i="45"/>
  <c r="CC13" i="45"/>
  <c r="CB13" i="45"/>
  <c r="CA13" i="45"/>
  <c r="BZ13" i="45"/>
  <c r="S13" i="45"/>
  <c r="R13" i="45"/>
  <c r="Q13" i="45"/>
  <c r="CG12" i="45"/>
  <c r="CF12" i="45"/>
  <c r="CE12" i="45"/>
  <c r="CD12" i="45"/>
  <c r="CC12" i="45"/>
  <c r="CB12" i="45"/>
  <c r="CA12" i="45"/>
  <c r="BZ12" i="45"/>
  <c r="S12" i="45"/>
  <c r="R12" i="45"/>
  <c r="Q12" i="45"/>
  <c r="CG11" i="45"/>
  <c r="CF11" i="45"/>
  <c r="CE11" i="45"/>
  <c r="CD11" i="45"/>
  <c r="CC11" i="45"/>
  <c r="CB11" i="45"/>
  <c r="CA11" i="45"/>
  <c r="BZ11" i="45"/>
  <c r="S11" i="45"/>
  <c r="R11" i="45"/>
  <c r="Q11" i="45"/>
  <c r="CG10" i="45"/>
  <c r="CF10" i="45"/>
  <c r="CE10" i="45"/>
  <c r="CD10" i="45"/>
  <c r="CC10" i="45"/>
  <c r="CB10" i="45"/>
  <c r="CA10" i="45"/>
  <c r="BZ10" i="45"/>
  <c r="S10" i="45"/>
  <c r="R10" i="45"/>
  <c r="Q10" i="45"/>
  <c r="CG9" i="45"/>
  <c r="CF9" i="45"/>
  <c r="CE9" i="45"/>
  <c r="CD9" i="45"/>
  <c r="CC9" i="45"/>
  <c r="CB9" i="45"/>
  <c r="CA9" i="45"/>
  <c r="BZ9" i="45"/>
  <c r="S9" i="45"/>
  <c r="R9" i="45"/>
  <c r="Q9" i="45"/>
  <c r="CG8" i="45"/>
  <c r="CF8" i="45"/>
  <c r="CE8" i="45"/>
  <c r="CD8" i="45"/>
  <c r="CC8" i="45"/>
  <c r="CB8" i="45"/>
  <c r="CA8" i="45"/>
  <c r="BZ8" i="45"/>
  <c r="S8" i="45"/>
  <c r="R8" i="45"/>
  <c r="Q8" i="45"/>
  <c r="CG7" i="45"/>
  <c r="CF7" i="45"/>
  <c r="CE7" i="45"/>
  <c r="CD7" i="45"/>
  <c r="CC7" i="45"/>
  <c r="CB7" i="45"/>
  <c r="CA7" i="45"/>
  <c r="BZ7" i="45"/>
  <c r="S7" i="45"/>
  <c r="R7" i="45"/>
  <c r="Q7" i="45"/>
  <c r="E9" i="29"/>
  <c r="D9" i="29"/>
  <c r="AD74" i="70"/>
  <c r="AP74" i="70" s="1"/>
  <c r="AQ74" i="70" s="1"/>
  <c r="BJ74" i="70" s="1"/>
  <c r="AF74" i="70"/>
  <c r="AU74" i="70" s="1"/>
  <c r="BE74" i="70" s="1"/>
  <c r="BF74" i="70" s="1"/>
  <c r="AH74" i="70"/>
  <c r="AW74" i="70" s="1"/>
  <c r="BL74" i="70" s="1"/>
  <c r="AD76" i="70"/>
  <c r="AP76" i="70" s="1"/>
  <c r="AQ76" i="70" s="1"/>
  <c r="BJ76" i="70" s="1"/>
  <c r="AF76" i="70"/>
  <c r="AU76" i="70" s="1"/>
  <c r="BE76" i="70" s="1"/>
  <c r="BF76" i="70" s="1"/>
  <c r="AH76" i="70"/>
  <c r="AW76" i="70" s="1"/>
  <c r="BL76" i="70" s="1"/>
  <c r="AH72" i="70"/>
  <c r="AW72" i="70" s="1"/>
  <c r="BL72" i="70" s="1"/>
  <c r="AF72" i="70"/>
  <c r="AU72" i="70" s="1"/>
  <c r="BE72" i="70" s="1"/>
  <c r="BF72" i="70" s="1"/>
  <c r="AD72" i="70"/>
  <c r="AD65" i="70"/>
  <c r="AE65" i="70"/>
  <c r="AF65" i="70"/>
  <c r="AU65" i="70" s="1"/>
  <c r="BE65" i="70" s="1"/>
  <c r="BF65" i="70" s="1"/>
  <c r="AG65" i="70"/>
  <c r="AV65" i="70" s="1"/>
  <c r="AH65" i="70"/>
  <c r="AW65" i="70" s="1"/>
  <c r="BL65" i="70" s="1"/>
  <c r="AI65" i="70"/>
  <c r="AX65" i="70" s="1"/>
  <c r="BM65" i="70" s="1"/>
  <c r="AD67" i="70"/>
  <c r="AP67" i="70" s="1"/>
  <c r="AQ67" i="70" s="1"/>
  <c r="BJ67" i="70" s="1"/>
  <c r="AE67" i="70"/>
  <c r="AF67" i="70"/>
  <c r="AU67" i="70" s="1"/>
  <c r="BE67" i="70" s="1"/>
  <c r="BF67" i="70" s="1"/>
  <c r="AG67" i="70"/>
  <c r="AV67" i="70" s="1"/>
  <c r="AH67" i="70"/>
  <c r="AW67" i="70" s="1"/>
  <c r="BL67" i="70" s="1"/>
  <c r="AI67" i="70"/>
  <c r="AX67" i="70" s="1"/>
  <c r="BM67" i="70" s="1"/>
  <c r="AI63" i="70"/>
  <c r="AX63" i="70" s="1"/>
  <c r="BM63" i="70" s="1"/>
  <c r="AH63" i="70"/>
  <c r="AW63" i="70" s="1"/>
  <c r="BL63" i="70" s="1"/>
  <c r="AG63" i="70"/>
  <c r="AV63" i="70" s="1"/>
  <c r="AF63" i="70"/>
  <c r="AU63" i="70" s="1"/>
  <c r="BE63" i="70" s="1"/>
  <c r="BF63" i="70" s="1"/>
  <c r="AE63" i="70"/>
  <c r="AD63" i="70"/>
  <c r="G44" i="70"/>
  <c r="H44" i="70"/>
  <c r="AA36" i="70"/>
  <c r="AB36" i="70" s="1"/>
  <c r="AS36" i="70" s="1"/>
  <c r="AD36" i="70"/>
  <c r="AP36" i="70" s="1"/>
  <c r="AQ36" i="70" s="1"/>
  <c r="BJ36" i="70" s="1"/>
  <c r="AF36" i="70"/>
  <c r="AH36" i="70"/>
  <c r="AW36" i="70" s="1"/>
  <c r="BL36" i="70" s="1"/>
  <c r="AA37" i="70"/>
  <c r="AB37" i="70" s="1"/>
  <c r="AS37" i="70" s="1"/>
  <c r="AD37" i="70"/>
  <c r="AF37" i="70"/>
  <c r="AU37" i="70" s="1"/>
  <c r="BE37" i="70" s="1"/>
  <c r="BF37" i="70" s="1"/>
  <c r="AH37" i="70"/>
  <c r="AW37" i="70" s="1"/>
  <c r="BL37" i="70" s="1"/>
  <c r="AA38" i="70"/>
  <c r="AB38" i="70" s="1"/>
  <c r="AS38" i="70" s="1"/>
  <c r="AD38" i="70"/>
  <c r="AP38" i="70" s="1"/>
  <c r="AQ38" i="70" s="1"/>
  <c r="BJ38" i="70" s="1"/>
  <c r="AF38" i="70"/>
  <c r="AU38" i="70" s="1"/>
  <c r="BE38" i="70" s="1"/>
  <c r="BF38" i="70" s="1"/>
  <c r="AH38" i="70"/>
  <c r="AW38" i="70" s="1"/>
  <c r="BL38" i="70" s="1"/>
  <c r="AA39" i="70"/>
  <c r="AB39" i="70" s="1"/>
  <c r="AS39" i="70" s="1"/>
  <c r="AD39" i="70"/>
  <c r="AP39" i="70" s="1"/>
  <c r="AQ39" i="70" s="1"/>
  <c r="BJ39" i="70" s="1"/>
  <c r="AF39" i="70"/>
  <c r="AU39" i="70" s="1"/>
  <c r="BE39" i="70" s="1"/>
  <c r="BF39" i="70" s="1"/>
  <c r="AH39" i="70"/>
  <c r="AW39" i="70" s="1"/>
  <c r="BL39" i="70" s="1"/>
  <c r="AA40" i="70"/>
  <c r="AB40" i="70" s="1"/>
  <c r="AS40" i="70" s="1"/>
  <c r="AD40" i="70"/>
  <c r="AP40" i="70" s="1"/>
  <c r="AQ40" i="70" s="1"/>
  <c r="BJ40" i="70" s="1"/>
  <c r="AF40" i="70"/>
  <c r="AH40" i="70"/>
  <c r="AW40" i="70" s="1"/>
  <c r="BL40" i="70" s="1"/>
  <c r="AA41" i="70"/>
  <c r="AB41" i="70" s="1"/>
  <c r="AS41" i="70" s="1"/>
  <c r="AD41" i="70"/>
  <c r="AF41" i="70"/>
  <c r="AU41" i="70" s="1"/>
  <c r="BE41" i="70" s="1"/>
  <c r="BF41" i="70" s="1"/>
  <c r="AH41" i="70"/>
  <c r="AW41" i="70" s="1"/>
  <c r="BL41" i="70" s="1"/>
  <c r="AA42" i="70"/>
  <c r="AB42" i="70" s="1"/>
  <c r="AS42" i="70" s="1"/>
  <c r="AD42" i="70"/>
  <c r="AP42" i="70" s="1"/>
  <c r="AQ42" i="70" s="1"/>
  <c r="BJ42" i="70" s="1"/>
  <c r="AF42" i="70"/>
  <c r="AU42" i="70" s="1"/>
  <c r="BE42" i="70" s="1"/>
  <c r="BF42" i="70" s="1"/>
  <c r="AH42" i="70"/>
  <c r="AW42" i="70" s="1"/>
  <c r="BL42" i="70" s="1"/>
  <c r="AA43" i="70"/>
  <c r="AB43" i="70" s="1"/>
  <c r="AS43" i="70" s="1"/>
  <c r="AD43" i="70"/>
  <c r="AF43" i="70"/>
  <c r="AU43" i="70" s="1"/>
  <c r="BE43" i="70" s="1"/>
  <c r="BF43" i="70" s="1"/>
  <c r="AH43" i="70"/>
  <c r="AW43" i="70" s="1"/>
  <c r="BL43" i="70" s="1"/>
  <c r="AH35" i="70"/>
  <c r="AW35" i="70" s="1"/>
  <c r="BL35" i="70" s="1"/>
  <c r="AF35" i="70"/>
  <c r="AU35" i="70" s="1"/>
  <c r="BE35" i="70" s="1"/>
  <c r="BF35" i="70" s="1"/>
  <c r="AD35" i="70"/>
  <c r="AA35" i="70"/>
  <c r="AB35" i="70" s="1"/>
  <c r="AS35" i="70" s="1"/>
  <c r="AA27" i="70"/>
  <c r="AB27" i="70" s="1"/>
  <c r="AS27" i="70" s="1"/>
  <c r="AD27" i="70"/>
  <c r="AP27" i="70" s="1"/>
  <c r="AQ27" i="70" s="1"/>
  <c r="BJ27" i="70" s="1"/>
  <c r="AE27" i="70"/>
  <c r="AF27" i="70"/>
  <c r="AG27" i="70"/>
  <c r="AV27" i="70" s="1"/>
  <c r="AH27" i="70"/>
  <c r="AW27" i="70" s="1"/>
  <c r="BL27" i="70" s="1"/>
  <c r="AI27" i="70"/>
  <c r="AX27" i="70" s="1"/>
  <c r="BM27" i="70" s="1"/>
  <c r="AA28" i="70"/>
  <c r="AB28" i="70" s="1"/>
  <c r="AS28" i="70" s="1"/>
  <c r="AD28" i="70"/>
  <c r="AE28" i="70"/>
  <c r="AF28" i="70"/>
  <c r="AU28" i="70" s="1"/>
  <c r="BE28" i="70" s="1"/>
  <c r="BF28" i="70" s="1"/>
  <c r="AG28" i="70"/>
  <c r="AV28" i="70" s="1"/>
  <c r="AH28" i="70"/>
  <c r="AW28" i="70" s="1"/>
  <c r="BL28" i="70" s="1"/>
  <c r="AI28" i="70"/>
  <c r="AX28" i="70" s="1"/>
  <c r="BM28" i="70" s="1"/>
  <c r="AA29" i="70"/>
  <c r="AB29" i="70" s="1"/>
  <c r="AS29" i="70" s="1"/>
  <c r="AD29" i="70"/>
  <c r="AP29" i="70" s="1"/>
  <c r="AQ29" i="70" s="1"/>
  <c r="BJ29" i="70" s="1"/>
  <c r="AE29" i="70"/>
  <c r="AF29" i="70"/>
  <c r="AU29" i="70" s="1"/>
  <c r="BE29" i="70" s="1"/>
  <c r="BF29" i="70" s="1"/>
  <c r="AG29" i="70"/>
  <c r="AV29" i="70" s="1"/>
  <c r="AH29" i="70"/>
  <c r="AW29" i="70" s="1"/>
  <c r="BL29" i="70" s="1"/>
  <c r="AI29" i="70"/>
  <c r="AX29" i="70" s="1"/>
  <c r="BM29" i="70" s="1"/>
  <c r="AA30" i="70"/>
  <c r="AB30" i="70" s="1"/>
  <c r="AS30" i="70" s="1"/>
  <c r="AD30" i="70"/>
  <c r="AP30" i="70" s="1"/>
  <c r="AQ30" i="70" s="1"/>
  <c r="BJ30" i="70" s="1"/>
  <c r="AE30" i="70"/>
  <c r="AF30" i="70"/>
  <c r="AU30" i="70" s="1"/>
  <c r="BE30" i="70" s="1"/>
  <c r="BF30" i="70" s="1"/>
  <c r="AG30" i="70"/>
  <c r="AV30" i="70" s="1"/>
  <c r="AH30" i="70"/>
  <c r="AW30" i="70" s="1"/>
  <c r="BL30" i="70" s="1"/>
  <c r="AI30" i="70"/>
  <c r="AX30" i="70" s="1"/>
  <c r="BM30" i="70" s="1"/>
  <c r="AA31" i="70"/>
  <c r="AB31" i="70" s="1"/>
  <c r="AS31" i="70" s="1"/>
  <c r="BH31" i="70" s="1"/>
  <c r="AD31" i="70"/>
  <c r="AE31" i="70"/>
  <c r="AF31" i="70"/>
  <c r="AU31" i="70" s="1"/>
  <c r="BE31" i="70" s="1"/>
  <c r="BF31" i="70" s="1"/>
  <c r="AG31" i="70"/>
  <c r="AV31" i="70" s="1"/>
  <c r="AH31" i="70"/>
  <c r="AW31" i="70" s="1"/>
  <c r="BL31" i="70" s="1"/>
  <c r="AI31" i="70"/>
  <c r="AX31" i="70" s="1"/>
  <c r="BM31" i="70" s="1"/>
  <c r="AA32" i="70"/>
  <c r="AB32" i="70" s="1"/>
  <c r="AS32" i="70" s="1"/>
  <c r="AD32" i="70"/>
  <c r="AP32" i="70" s="1"/>
  <c r="AQ32" i="70" s="1"/>
  <c r="BJ32" i="70" s="1"/>
  <c r="AE32" i="70"/>
  <c r="AF32" i="70"/>
  <c r="AU32" i="70" s="1"/>
  <c r="BE32" i="70" s="1"/>
  <c r="BF32" i="70" s="1"/>
  <c r="AG32" i="70"/>
  <c r="AV32" i="70" s="1"/>
  <c r="AH32" i="70"/>
  <c r="AW32" i="70" s="1"/>
  <c r="BL32" i="70" s="1"/>
  <c r="AI32" i="70"/>
  <c r="AX32" i="70" s="1"/>
  <c r="BM32" i="70" s="1"/>
  <c r="AA33" i="70"/>
  <c r="AB33" i="70" s="1"/>
  <c r="AS33" i="70" s="1"/>
  <c r="AD33" i="70"/>
  <c r="AE33" i="70"/>
  <c r="AF33" i="70"/>
  <c r="AU33" i="70" s="1"/>
  <c r="BE33" i="70" s="1"/>
  <c r="BF33" i="70" s="1"/>
  <c r="AG33" i="70"/>
  <c r="AV33" i="70" s="1"/>
  <c r="AH33" i="70"/>
  <c r="AW33" i="70" s="1"/>
  <c r="BL33" i="70" s="1"/>
  <c r="AI33" i="70"/>
  <c r="AX33" i="70" s="1"/>
  <c r="BM33" i="70" s="1"/>
  <c r="AA34" i="70"/>
  <c r="AB34" i="70" s="1"/>
  <c r="AS34" i="70" s="1"/>
  <c r="AD34" i="70"/>
  <c r="AE34" i="70"/>
  <c r="AF34" i="70"/>
  <c r="AU34" i="70" s="1"/>
  <c r="BE34" i="70" s="1"/>
  <c r="BF34" i="70" s="1"/>
  <c r="AG34" i="70"/>
  <c r="AV34" i="70" s="1"/>
  <c r="AH34" i="70"/>
  <c r="AW34" i="70" s="1"/>
  <c r="BL34" i="70" s="1"/>
  <c r="AI34" i="70"/>
  <c r="AX34" i="70" s="1"/>
  <c r="BM34" i="70" s="1"/>
  <c r="AI26" i="70"/>
  <c r="AX26" i="70" s="1"/>
  <c r="BM26" i="70" s="1"/>
  <c r="AH26" i="70"/>
  <c r="AW26" i="70" s="1"/>
  <c r="BL26" i="70" s="1"/>
  <c r="AG26" i="70"/>
  <c r="AV26" i="70" s="1"/>
  <c r="AF26" i="70"/>
  <c r="AU26" i="70" s="1"/>
  <c r="BE26" i="70" s="1"/>
  <c r="BF26" i="70" s="1"/>
  <c r="AE26" i="70"/>
  <c r="AD26" i="70"/>
  <c r="AA26" i="70"/>
  <c r="AB26" i="70" s="1"/>
  <c r="AS26" i="70" s="1"/>
  <c r="AI45" i="70"/>
  <c r="AX45" i="70" s="1"/>
  <c r="BM45" i="70" s="1"/>
  <c r="AH45" i="70"/>
  <c r="AW45" i="70" s="1"/>
  <c r="BL45" i="70" s="1"/>
  <c r="AG45" i="70"/>
  <c r="AV45" i="70" s="1"/>
  <c r="AF45" i="70"/>
  <c r="AE45" i="70"/>
  <c r="AD45" i="70"/>
  <c r="AP45" i="70" s="1"/>
  <c r="AQ45" i="70" s="1"/>
  <c r="BJ45" i="70" s="1"/>
  <c r="H25" i="70"/>
  <c r="G25" i="70"/>
  <c r="G62" i="70" s="1"/>
  <c r="AA24" i="70"/>
  <c r="AB24" i="70" s="1"/>
  <c r="AS24" i="70" s="1"/>
  <c r="AD24" i="70"/>
  <c r="AF24" i="70"/>
  <c r="AU24" i="70" s="1"/>
  <c r="BE24" i="70" s="1"/>
  <c r="BF24" i="70" s="1"/>
  <c r="AH24" i="70"/>
  <c r="AW24" i="70" s="1"/>
  <c r="BL24" i="70" s="1"/>
  <c r="AA17" i="70"/>
  <c r="AB17" i="70" s="1"/>
  <c r="AS17" i="70" s="1"/>
  <c r="AD17" i="70"/>
  <c r="AP17" i="70" s="1"/>
  <c r="AQ17" i="70" s="1"/>
  <c r="BJ17" i="70" s="1"/>
  <c r="AF17" i="70"/>
  <c r="AH17" i="70"/>
  <c r="AW17" i="70" s="1"/>
  <c r="BL17" i="70" s="1"/>
  <c r="AA18" i="70"/>
  <c r="AB18" i="70" s="1"/>
  <c r="AS18" i="70" s="1"/>
  <c r="AD18" i="70"/>
  <c r="AP18" i="70" s="1"/>
  <c r="AQ18" i="70" s="1"/>
  <c r="BJ18" i="70" s="1"/>
  <c r="AF18" i="70"/>
  <c r="AU18" i="70" s="1"/>
  <c r="BE18" i="70" s="1"/>
  <c r="BF18" i="70" s="1"/>
  <c r="AH18" i="70"/>
  <c r="AW18" i="70" s="1"/>
  <c r="BL18" i="70" s="1"/>
  <c r="AA19" i="70"/>
  <c r="AB19" i="70" s="1"/>
  <c r="AS19" i="70" s="1"/>
  <c r="AD19" i="70"/>
  <c r="AP19" i="70" s="1"/>
  <c r="AQ19" i="70" s="1"/>
  <c r="BJ19" i="70" s="1"/>
  <c r="AF19" i="70"/>
  <c r="AU19" i="70" s="1"/>
  <c r="BE19" i="70" s="1"/>
  <c r="BF19" i="70" s="1"/>
  <c r="AH19" i="70"/>
  <c r="AW19" i="70" s="1"/>
  <c r="BL19" i="70" s="1"/>
  <c r="AA20" i="70"/>
  <c r="AB20" i="70" s="1"/>
  <c r="AS20" i="70" s="1"/>
  <c r="AD20" i="70"/>
  <c r="AF20" i="70"/>
  <c r="AU20" i="70" s="1"/>
  <c r="BE20" i="70" s="1"/>
  <c r="BF20" i="70" s="1"/>
  <c r="AH20" i="70"/>
  <c r="AW20" i="70" s="1"/>
  <c r="BL20" i="70" s="1"/>
  <c r="I8" i="70"/>
  <c r="AE14" i="70"/>
  <c r="AG14" i="70"/>
  <c r="AV14" i="70" s="1"/>
  <c r="AI14" i="70"/>
  <c r="AX14" i="70" s="1"/>
  <c r="BM14" i="70" s="1"/>
  <c r="AE15" i="70"/>
  <c r="AG15" i="70"/>
  <c r="AV15" i="70" s="1"/>
  <c r="AI15" i="70"/>
  <c r="AX15" i="70" s="1"/>
  <c r="BM15" i="70" s="1"/>
  <c r="AA16" i="70"/>
  <c r="AB16" i="70" s="1"/>
  <c r="AS16" i="70" s="1"/>
  <c r="AD16" i="70"/>
  <c r="AP16" i="70" s="1"/>
  <c r="AQ16" i="70" s="1"/>
  <c r="BJ16" i="70" s="1"/>
  <c r="AE16" i="70"/>
  <c r="AF16" i="70"/>
  <c r="AU16" i="70" s="1"/>
  <c r="BE16" i="70" s="1"/>
  <c r="BF16" i="70" s="1"/>
  <c r="AG16" i="70"/>
  <c r="AV16" i="70" s="1"/>
  <c r="AH16" i="70"/>
  <c r="AW16" i="70" s="1"/>
  <c r="BL16" i="70" s="1"/>
  <c r="AI16" i="70"/>
  <c r="AX16" i="70" s="1"/>
  <c r="BM16" i="70" s="1"/>
  <c r="AA8" i="70"/>
  <c r="AB8" i="70" s="1"/>
  <c r="AS8" i="70" s="1"/>
  <c r="AD8" i="70"/>
  <c r="AE8" i="70"/>
  <c r="AF8" i="70"/>
  <c r="AU8" i="70" s="1"/>
  <c r="BE8" i="70" s="1"/>
  <c r="BF8" i="70" s="1"/>
  <c r="AG8" i="70"/>
  <c r="AV8" i="70" s="1"/>
  <c r="AH8" i="70"/>
  <c r="AW8" i="70" s="1"/>
  <c r="BL8" i="70" s="1"/>
  <c r="AI8" i="70"/>
  <c r="AX8" i="70" s="1"/>
  <c r="BM8" i="70" s="1"/>
  <c r="AA9" i="70"/>
  <c r="AB9" i="70" s="1"/>
  <c r="AS9" i="70" s="1"/>
  <c r="AD9" i="70"/>
  <c r="AE9" i="70"/>
  <c r="AF9" i="70"/>
  <c r="AU9" i="70" s="1"/>
  <c r="BE9" i="70" s="1"/>
  <c r="BF9" i="70" s="1"/>
  <c r="AG9" i="70"/>
  <c r="AV9" i="70" s="1"/>
  <c r="AH9" i="70"/>
  <c r="AW9" i="70" s="1"/>
  <c r="BL9" i="70" s="1"/>
  <c r="AI9" i="70"/>
  <c r="AX9" i="70" s="1"/>
  <c r="BM9" i="70" s="1"/>
  <c r="AA10" i="70"/>
  <c r="AB10" i="70" s="1"/>
  <c r="AS10" i="70" s="1"/>
  <c r="AD10" i="70"/>
  <c r="AP10" i="70" s="1"/>
  <c r="AQ10" i="70" s="1"/>
  <c r="BJ10" i="70" s="1"/>
  <c r="AE10" i="70"/>
  <c r="AF10" i="70"/>
  <c r="AU10" i="70" s="1"/>
  <c r="BE10" i="70" s="1"/>
  <c r="BF10" i="70" s="1"/>
  <c r="AG10" i="70"/>
  <c r="AV10" i="70" s="1"/>
  <c r="AH10" i="70"/>
  <c r="AW10" i="70" s="1"/>
  <c r="BL10" i="70" s="1"/>
  <c r="AI10" i="70"/>
  <c r="AX10" i="70" s="1"/>
  <c r="BM10" i="70" s="1"/>
  <c r="AA11" i="70"/>
  <c r="AB11" i="70" s="1"/>
  <c r="AS11" i="70" s="1"/>
  <c r="AD11" i="70"/>
  <c r="AE11" i="70"/>
  <c r="AF11" i="70"/>
  <c r="AU11" i="70" s="1"/>
  <c r="BE11" i="70" s="1"/>
  <c r="BF11" i="70" s="1"/>
  <c r="AG11" i="70"/>
  <c r="AV11" i="70" s="1"/>
  <c r="AH11" i="70"/>
  <c r="AW11" i="70" s="1"/>
  <c r="BL11" i="70" s="1"/>
  <c r="AI11" i="70"/>
  <c r="AX11" i="70" s="1"/>
  <c r="BM11" i="70" s="1"/>
  <c r="AA12" i="70"/>
  <c r="AB12" i="70" s="1"/>
  <c r="AS12" i="70" s="1"/>
  <c r="AD12" i="70"/>
  <c r="AE12" i="70"/>
  <c r="AF12" i="70"/>
  <c r="AU12" i="70" s="1"/>
  <c r="BE12" i="70" s="1"/>
  <c r="BF12" i="70" s="1"/>
  <c r="AG12" i="70"/>
  <c r="AV12" i="70" s="1"/>
  <c r="AH12" i="70"/>
  <c r="AW12" i="70" s="1"/>
  <c r="BL12" i="70" s="1"/>
  <c r="AI12" i="70"/>
  <c r="AX12" i="70" s="1"/>
  <c r="BM12" i="70" s="1"/>
  <c r="AI13" i="70"/>
  <c r="AX13" i="70" s="1"/>
  <c r="BM13" i="70" s="1"/>
  <c r="AG13" i="70"/>
  <c r="AV13" i="70" s="1"/>
  <c r="AE13" i="70"/>
  <c r="T8" i="72"/>
  <c r="S8" i="72"/>
  <c r="T11" i="72"/>
  <c r="N46" i="70"/>
  <c r="O46" i="70"/>
  <c r="P46" i="70"/>
  <c r="AD46" i="70" s="1"/>
  <c r="AP46" i="70" s="1"/>
  <c r="AQ46" i="70" s="1"/>
  <c r="BJ46" i="70" s="1"/>
  <c r="Q46" i="70"/>
  <c r="AE46" i="70" s="1"/>
  <c r="R46" i="70"/>
  <c r="AF46" i="70" s="1"/>
  <c r="S46" i="70"/>
  <c r="AG46" i="70" s="1"/>
  <c r="AV46" i="70" s="1"/>
  <c r="T46" i="70"/>
  <c r="AH46" i="70" s="1"/>
  <c r="AW46" i="70" s="1"/>
  <c r="BL46" i="70" s="1"/>
  <c r="U46" i="70"/>
  <c r="AI46" i="70" s="1"/>
  <c r="AX46" i="70" s="1"/>
  <c r="BM46" i="70" s="1"/>
  <c r="N47" i="70"/>
  <c r="O47" i="70"/>
  <c r="P47" i="70"/>
  <c r="AD47" i="70" s="1"/>
  <c r="Q47" i="70"/>
  <c r="AE47" i="70" s="1"/>
  <c r="R47" i="70"/>
  <c r="AF47" i="70" s="1"/>
  <c r="S47" i="70"/>
  <c r="AG47" i="70" s="1"/>
  <c r="AV47" i="70" s="1"/>
  <c r="T47" i="70"/>
  <c r="AH47" i="70" s="1"/>
  <c r="AW47" i="70" s="1"/>
  <c r="BL47" i="70" s="1"/>
  <c r="U47" i="70"/>
  <c r="AI47" i="70" s="1"/>
  <c r="AX47" i="70" s="1"/>
  <c r="BM47" i="70" s="1"/>
  <c r="N48" i="70"/>
  <c r="O48" i="70"/>
  <c r="P48" i="70"/>
  <c r="AD48" i="70" s="1"/>
  <c r="Q48" i="70"/>
  <c r="AE48" i="70" s="1"/>
  <c r="R48" i="70"/>
  <c r="AF48" i="70" s="1"/>
  <c r="AU48" i="70" s="1"/>
  <c r="BE48" i="70" s="1"/>
  <c r="BF48" i="70" s="1"/>
  <c r="S48" i="70"/>
  <c r="AG48" i="70" s="1"/>
  <c r="AV48" i="70" s="1"/>
  <c r="T48" i="70"/>
  <c r="AH48" i="70" s="1"/>
  <c r="AW48" i="70" s="1"/>
  <c r="BL48" i="70" s="1"/>
  <c r="U48" i="70"/>
  <c r="AI48" i="70" s="1"/>
  <c r="AX48" i="70" s="1"/>
  <c r="BM48" i="70" s="1"/>
  <c r="N49" i="70"/>
  <c r="O49" i="70"/>
  <c r="P49" i="70"/>
  <c r="AD49" i="70" s="1"/>
  <c r="Q49" i="70"/>
  <c r="AE49" i="70" s="1"/>
  <c r="R49" i="70"/>
  <c r="AF49" i="70" s="1"/>
  <c r="AU49" i="70" s="1"/>
  <c r="BE49" i="70" s="1"/>
  <c r="BF49" i="70" s="1"/>
  <c r="S49" i="70"/>
  <c r="AG49" i="70" s="1"/>
  <c r="AV49" i="70" s="1"/>
  <c r="T49" i="70"/>
  <c r="AH49" i="70" s="1"/>
  <c r="AW49" i="70" s="1"/>
  <c r="BL49" i="70" s="1"/>
  <c r="U49" i="70"/>
  <c r="AI49" i="70" s="1"/>
  <c r="AX49" i="70" s="1"/>
  <c r="BM49" i="70" s="1"/>
  <c r="N50" i="70"/>
  <c r="O50" i="70"/>
  <c r="P50" i="70"/>
  <c r="Q50" i="70"/>
  <c r="AE50" i="70" s="1"/>
  <c r="R50" i="70"/>
  <c r="S50" i="70"/>
  <c r="AG50" i="70" s="1"/>
  <c r="AV50" i="70" s="1"/>
  <c r="T50" i="70"/>
  <c r="U50" i="70"/>
  <c r="AI50" i="70" s="1"/>
  <c r="AX50" i="70" s="1"/>
  <c r="BM50" i="70" s="1"/>
  <c r="N51" i="70"/>
  <c r="O51" i="70"/>
  <c r="P51" i="70"/>
  <c r="Q51" i="70"/>
  <c r="AE51" i="70" s="1"/>
  <c r="R51" i="70"/>
  <c r="S51" i="70"/>
  <c r="AG51" i="70" s="1"/>
  <c r="AV51" i="70" s="1"/>
  <c r="T51" i="70"/>
  <c r="U51" i="70"/>
  <c r="AI51" i="70" s="1"/>
  <c r="AX51" i="70" s="1"/>
  <c r="BM51" i="70" s="1"/>
  <c r="N52" i="70"/>
  <c r="O52" i="70"/>
  <c r="P52" i="70"/>
  <c r="Q52" i="70"/>
  <c r="AE52" i="70" s="1"/>
  <c r="R52" i="70"/>
  <c r="S52" i="70"/>
  <c r="AG52" i="70" s="1"/>
  <c r="AV52" i="70" s="1"/>
  <c r="T52" i="70"/>
  <c r="U52" i="70"/>
  <c r="AI52" i="70" s="1"/>
  <c r="AX52" i="70" s="1"/>
  <c r="BM52" i="70" s="1"/>
  <c r="N53" i="70"/>
  <c r="O53" i="70"/>
  <c r="P53" i="70"/>
  <c r="AD53" i="70" s="1"/>
  <c r="Q53" i="70"/>
  <c r="AE53" i="70" s="1"/>
  <c r="R53" i="70"/>
  <c r="AF53" i="70" s="1"/>
  <c r="AU53" i="70" s="1"/>
  <c r="BE53" i="70" s="1"/>
  <c r="BF53" i="70" s="1"/>
  <c r="S53" i="70"/>
  <c r="AG53" i="70" s="1"/>
  <c r="AV53" i="70" s="1"/>
  <c r="T53" i="70"/>
  <c r="AH53" i="70" s="1"/>
  <c r="AW53" i="70" s="1"/>
  <c r="BL53" i="70" s="1"/>
  <c r="U53" i="70"/>
  <c r="AI53" i="70" s="1"/>
  <c r="AX53" i="70" s="1"/>
  <c r="BM53" i="70" s="1"/>
  <c r="N54" i="70"/>
  <c r="O54" i="70"/>
  <c r="P54" i="70"/>
  <c r="AD54" i="70" s="1"/>
  <c r="Q54" i="70"/>
  <c r="R54" i="70"/>
  <c r="AF54" i="70" s="1"/>
  <c r="AU54" i="70" s="1"/>
  <c r="BE54" i="70" s="1"/>
  <c r="BF54" i="70" s="1"/>
  <c r="S54" i="70"/>
  <c r="T54" i="70"/>
  <c r="AH54" i="70" s="1"/>
  <c r="AW54" i="70" s="1"/>
  <c r="BL54" i="70" s="1"/>
  <c r="U54" i="70"/>
  <c r="N55" i="70"/>
  <c r="O55" i="70"/>
  <c r="P55" i="70"/>
  <c r="AD55" i="70" s="1"/>
  <c r="AP55" i="70" s="1"/>
  <c r="AQ55" i="70" s="1"/>
  <c r="BJ55" i="70" s="1"/>
  <c r="Q55" i="70"/>
  <c r="R55" i="70"/>
  <c r="AF55" i="70" s="1"/>
  <c r="AU55" i="70" s="1"/>
  <c r="BE55" i="70" s="1"/>
  <c r="BF55" i="70" s="1"/>
  <c r="S55" i="70"/>
  <c r="T55" i="70"/>
  <c r="AH55" i="70" s="1"/>
  <c r="AW55" i="70" s="1"/>
  <c r="BL55" i="70" s="1"/>
  <c r="U55" i="70"/>
  <c r="N56" i="70"/>
  <c r="O56" i="70"/>
  <c r="P56" i="70"/>
  <c r="AD56" i="70" s="1"/>
  <c r="AP56" i="70" s="1"/>
  <c r="AQ56" i="70" s="1"/>
  <c r="BJ56" i="70" s="1"/>
  <c r="Q56" i="70"/>
  <c r="R56" i="70"/>
  <c r="AF56" i="70" s="1"/>
  <c r="AU56" i="70" s="1"/>
  <c r="BE56" i="70" s="1"/>
  <c r="BF56" i="70" s="1"/>
  <c r="S56" i="70"/>
  <c r="T56" i="70"/>
  <c r="AH56" i="70" s="1"/>
  <c r="AW56" i="70" s="1"/>
  <c r="BL56" i="70" s="1"/>
  <c r="U56" i="70"/>
  <c r="N57" i="70"/>
  <c r="O57" i="70"/>
  <c r="P57" i="70"/>
  <c r="AD57" i="70" s="1"/>
  <c r="Q57" i="70"/>
  <c r="R57" i="70"/>
  <c r="AF57" i="70" s="1"/>
  <c r="AU57" i="70" s="1"/>
  <c r="BE57" i="70" s="1"/>
  <c r="BF57" i="70" s="1"/>
  <c r="S57" i="70"/>
  <c r="T57" i="70"/>
  <c r="AH57" i="70" s="1"/>
  <c r="AW57" i="70" s="1"/>
  <c r="BL57" i="70" s="1"/>
  <c r="U57" i="70"/>
  <c r="N58" i="70"/>
  <c r="O58" i="70"/>
  <c r="P58" i="70"/>
  <c r="Q58" i="70"/>
  <c r="R58" i="70"/>
  <c r="S58" i="70"/>
  <c r="T58" i="70"/>
  <c r="U58" i="70"/>
  <c r="N59" i="70"/>
  <c r="O59" i="70"/>
  <c r="P59" i="70"/>
  <c r="Q59" i="70"/>
  <c r="R59" i="70"/>
  <c r="S59" i="70"/>
  <c r="T59" i="70"/>
  <c r="U59" i="70"/>
  <c r="N60" i="70"/>
  <c r="O60" i="70"/>
  <c r="P60" i="70"/>
  <c r="Q60" i="70"/>
  <c r="R60" i="70"/>
  <c r="S60" i="70"/>
  <c r="T60" i="70"/>
  <c r="U60" i="70"/>
  <c r="N61" i="70"/>
  <c r="O61" i="70"/>
  <c r="P61" i="70"/>
  <c r="AD61" i="70" s="1"/>
  <c r="Q61" i="70"/>
  <c r="R61" i="70"/>
  <c r="AF61" i="70" s="1"/>
  <c r="AU61" i="70" s="1"/>
  <c r="BE61" i="70" s="1"/>
  <c r="BF61" i="70" s="1"/>
  <c r="S61" i="70"/>
  <c r="T61" i="70"/>
  <c r="AH61" i="70" s="1"/>
  <c r="AW61" i="70" s="1"/>
  <c r="BL61" i="70" s="1"/>
  <c r="U61" i="70"/>
  <c r="N62" i="70"/>
  <c r="O62" i="70"/>
  <c r="P62" i="70"/>
  <c r="Q62" i="70"/>
  <c r="R62" i="70"/>
  <c r="S62" i="70"/>
  <c r="T62" i="70"/>
  <c r="U62" i="70"/>
  <c r="N63" i="70"/>
  <c r="O63" i="70"/>
  <c r="N64" i="70"/>
  <c r="O64" i="70"/>
  <c r="P64" i="70"/>
  <c r="AD64" i="70" s="1"/>
  <c r="Q64" i="70"/>
  <c r="AE64" i="70" s="1"/>
  <c r="R64" i="70"/>
  <c r="AF64" i="70" s="1"/>
  <c r="AU64" i="70" s="1"/>
  <c r="BE64" i="70" s="1"/>
  <c r="BF64" i="70" s="1"/>
  <c r="S64" i="70"/>
  <c r="AG64" i="70" s="1"/>
  <c r="AV64" i="70" s="1"/>
  <c r="T64" i="70"/>
  <c r="AH64" i="70" s="1"/>
  <c r="AW64" i="70" s="1"/>
  <c r="BL64" i="70" s="1"/>
  <c r="U64" i="70"/>
  <c r="AI64" i="70" s="1"/>
  <c r="AX64" i="70" s="1"/>
  <c r="BM64" i="70" s="1"/>
  <c r="N65" i="70"/>
  <c r="O65" i="70"/>
  <c r="N66" i="70"/>
  <c r="O66" i="70"/>
  <c r="P66" i="70"/>
  <c r="AD66" i="70" s="1"/>
  <c r="Q66" i="70"/>
  <c r="AE66" i="70" s="1"/>
  <c r="R66" i="70"/>
  <c r="AF66" i="70" s="1"/>
  <c r="AU66" i="70" s="1"/>
  <c r="BE66" i="70" s="1"/>
  <c r="BF66" i="70" s="1"/>
  <c r="S66" i="70"/>
  <c r="AG66" i="70" s="1"/>
  <c r="AV66" i="70" s="1"/>
  <c r="T66" i="70"/>
  <c r="AH66" i="70" s="1"/>
  <c r="AW66" i="70" s="1"/>
  <c r="BL66" i="70" s="1"/>
  <c r="U66" i="70"/>
  <c r="AI66" i="70" s="1"/>
  <c r="AX66" i="70" s="1"/>
  <c r="BM66" i="70" s="1"/>
  <c r="N67" i="70"/>
  <c r="O67" i="70"/>
  <c r="N68" i="70"/>
  <c r="O68" i="70"/>
  <c r="P68" i="70"/>
  <c r="AD68" i="70" s="1"/>
  <c r="Q68" i="70"/>
  <c r="AE68" i="70" s="1"/>
  <c r="R68" i="70"/>
  <c r="AF68" i="70" s="1"/>
  <c r="AU68" i="70" s="1"/>
  <c r="BE68" i="70" s="1"/>
  <c r="BF68" i="70" s="1"/>
  <c r="S68" i="70"/>
  <c r="AG68" i="70" s="1"/>
  <c r="AV68" i="70" s="1"/>
  <c r="T68" i="70"/>
  <c r="AH68" i="70" s="1"/>
  <c r="AW68" i="70" s="1"/>
  <c r="BL68" i="70" s="1"/>
  <c r="U68" i="70"/>
  <c r="AI68" i="70" s="1"/>
  <c r="AX68" i="70" s="1"/>
  <c r="BM68" i="70" s="1"/>
  <c r="N69" i="70"/>
  <c r="O69" i="70"/>
  <c r="P69" i="70"/>
  <c r="AD69" i="70" s="1"/>
  <c r="Q69" i="70"/>
  <c r="AE69" i="70" s="1"/>
  <c r="R69" i="70"/>
  <c r="AF69" i="70" s="1"/>
  <c r="AU69" i="70" s="1"/>
  <c r="BE69" i="70" s="1"/>
  <c r="BF69" i="70" s="1"/>
  <c r="S69" i="70"/>
  <c r="AG69" i="70" s="1"/>
  <c r="AV69" i="70" s="1"/>
  <c r="T69" i="70"/>
  <c r="AH69" i="70" s="1"/>
  <c r="AW69" i="70" s="1"/>
  <c r="BL69" i="70" s="1"/>
  <c r="U69" i="70"/>
  <c r="AI69" i="70" s="1"/>
  <c r="AX69" i="70" s="1"/>
  <c r="BM69" i="70" s="1"/>
  <c r="N70" i="70"/>
  <c r="O70" i="70"/>
  <c r="P70" i="70"/>
  <c r="AD70" i="70" s="1"/>
  <c r="AP70" i="70" s="1"/>
  <c r="AQ70" i="70" s="1"/>
  <c r="BJ70" i="70" s="1"/>
  <c r="Q70" i="70"/>
  <c r="AE70" i="70" s="1"/>
  <c r="R70" i="70"/>
  <c r="AF70" i="70" s="1"/>
  <c r="AU70" i="70" s="1"/>
  <c r="BE70" i="70" s="1"/>
  <c r="BF70" i="70" s="1"/>
  <c r="S70" i="70"/>
  <c r="AG70" i="70" s="1"/>
  <c r="AV70" i="70" s="1"/>
  <c r="T70" i="70"/>
  <c r="AH70" i="70" s="1"/>
  <c r="AW70" i="70" s="1"/>
  <c r="BL70" i="70" s="1"/>
  <c r="U70" i="70"/>
  <c r="AI70" i="70" s="1"/>
  <c r="AX70" i="70" s="1"/>
  <c r="BM70" i="70" s="1"/>
  <c r="N71" i="70"/>
  <c r="O71" i="70"/>
  <c r="P71" i="70"/>
  <c r="AD71" i="70" s="1"/>
  <c r="AP71" i="70" s="1"/>
  <c r="AQ71" i="70" s="1"/>
  <c r="BJ71" i="70" s="1"/>
  <c r="Q71" i="70"/>
  <c r="AE71" i="70" s="1"/>
  <c r="R71" i="70"/>
  <c r="AF71" i="70" s="1"/>
  <c r="AU71" i="70" s="1"/>
  <c r="BE71" i="70" s="1"/>
  <c r="BF71" i="70" s="1"/>
  <c r="S71" i="70"/>
  <c r="AG71" i="70" s="1"/>
  <c r="AV71" i="70" s="1"/>
  <c r="T71" i="70"/>
  <c r="AH71" i="70" s="1"/>
  <c r="AW71" i="70" s="1"/>
  <c r="BL71" i="70" s="1"/>
  <c r="U71" i="70"/>
  <c r="AI71" i="70" s="1"/>
  <c r="AX71" i="70" s="1"/>
  <c r="BM71" i="70" s="1"/>
  <c r="N72" i="70"/>
  <c r="O72" i="70"/>
  <c r="N73" i="70"/>
  <c r="O73" i="70"/>
  <c r="P73" i="70"/>
  <c r="AD73" i="70" s="1"/>
  <c r="Q73" i="70"/>
  <c r="R73" i="70"/>
  <c r="AF73" i="70" s="1"/>
  <c r="AU73" i="70" s="1"/>
  <c r="BE73" i="70" s="1"/>
  <c r="BF73" i="70" s="1"/>
  <c r="S73" i="70"/>
  <c r="T73" i="70"/>
  <c r="AH73" i="70" s="1"/>
  <c r="AW73" i="70" s="1"/>
  <c r="BL73" i="70" s="1"/>
  <c r="U73" i="70"/>
  <c r="N74" i="70"/>
  <c r="O74" i="70"/>
  <c r="N75" i="70"/>
  <c r="O75" i="70"/>
  <c r="P75" i="70"/>
  <c r="AD75" i="70" s="1"/>
  <c r="AP75" i="70" s="1"/>
  <c r="AQ75" i="70" s="1"/>
  <c r="BJ75" i="70" s="1"/>
  <c r="Q75" i="70"/>
  <c r="R75" i="70"/>
  <c r="AF75" i="70" s="1"/>
  <c r="AU75" i="70" s="1"/>
  <c r="BE75" i="70" s="1"/>
  <c r="BF75" i="70" s="1"/>
  <c r="S75" i="70"/>
  <c r="T75" i="70"/>
  <c r="AH75" i="70" s="1"/>
  <c r="AW75" i="70" s="1"/>
  <c r="BL75" i="70" s="1"/>
  <c r="U75" i="70"/>
  <c r="N76" i="70"/>
  <c r="O76" i="70"/>
  <c r="N77" i="70"/>
  <c r="O77" i="70"/>
  <c r="P77" i="70"/>
  <c r="AD77" i="70" s="1"/>
  <c r="Q77" i="70"/>
  <c r="R77" i="70"/>
  <c r="AF77" i="70" s="1"/>
  <c r="AU77" i="70" s="1"/>
  <c r="BE77" i="70" s="1"/>
  <c r="BF77" i="70" s="1"/>
  <c r="S77" i="70"/>
  <c r="T77" i="70"/>
  <c r="AH77" i="70" s="1"/>
  <c r="AW77" i="70" s="1"/>
  <c r="BL77" i="70" s="1"/>
  <c r="U77" i="70"/>
  <c r="N78" i="70"/>
  <c r="O78" i="70"/>
  <c r="P78" i="70"/>
  <c r="AD78" i="70" s="1"/>
  <c r="Q78" i="70"/>
  <c r="R78" i="70"/>
  <c r="AF78" i="70" s="1"/>
  <c r="AU78" i="70" s="1"/>
  <c r="BE78" i="70" s="1"/>
  <c r="BF78" i="70" s="1"/>
  <c r="S78" i="70"/>
  <c r="T78" i="70"/>
  <c r="AH78" i="70" s="1"/>
  <c r="AW78" i="70" s="1"/>
  <c r="BL78" i="70" s="1"/>
  <c r="U78" i="70"/>
  <c r="N79" i="70"/>
  <c r="O79" i="70"/>
  <c r="P79" i="70"/>
  <c r="AD79" i="70" s="1"/>
  <c r="AP79" i="70" s="1"/>
  <c r="AQ79" i="70" s="1"/>
  <c r="BJ79" i="70" s="1"/>
  <c r="Q79" i="70"/>
  <c r="R79" i="70"/>
  <c r="AF79" i="70" s="1"/>
  <c r="AU79" i="70" s="1"/>
  <c r="BE79" i="70" s="1"/>
  <c r="BF79" i="70" s="1"/>
  <c r="S79" i="70"/>
  <c r="T79" i="70"/>
  <c r="AH79" i="70" s="1"/>
  <c r="AW79" i="70" s="1"/>
  <c r="BL79" i="70" s="1"/>
  <c r="U79" i="70"/>
  <c r="N80" i="70"/>
  <c r="O80" i="70"/>
  <c r="P80" i="70"/>
  <c r="AD80" i="70" s="1"/>
  <c r="AP80" i="70" s="1"/>
  <c r="AQ80" i="70" s="1"/>
  <c r="BJ80" i="70" s="1"/>
  <c r="Q80" i="70"/>
  <c r="R80" i="70"/>
  <c r="AF80" i="70" s="1"/>
  <c r="AU80" i="70" s="1"/>
  <c r="BE80" i="70" s="1"/>
  <c r="BF80" i="70" s="1"/>
  <c r="S80" i="70"/>
  <c r="T80" i="70"/>
  <c r="AH80" i="70" s="1"/>
  <c r="AW80" i="70" s="1"/>
  <c r="BL80" i="70" s="1"/>
  <c r="U80" i="70"/>
  <c r="O45" i="70"/>
  <c r="N45" i="70"/>
  <c r="J46" i="70"/>
  <c r="K46" i="70"/>
  <c r="J47" i="70"/>
  <c r="K47" i="70"/>
  <c r="J48" i="70"/>
  <c r="K48" i="70"/>
  <c r="J49" i="70"/>
  <c r="K49" i="70"/>
  <c r="J50" i="70"/>
  <c r="K50" i="70"/>
  <c r="J51" i="70"/>
  <c r="K51" i="70"/>
  <c r="J52" i="70"/>
  <c r="K52" i="70"/>
  <c r="J53" i="70"/>
  <c r="K53" i="70"/>
  <c r="J54" i="70"/>
  <c r="K54" i="70"/>
  <c r="J55" i="70"/>
  <c r="K55" i="70"/>
  <c r="J56" i="70"/>
  <c r="K56" i="70"/>
  <c r="J57" i="70"/>
  <c r="K57" i="70"/>
  <c r="J58" i="70"/>
  <c r="K58" i="70"/>
  <c r="J59" i="70"/>
  <c r="K59" i="70"/>
  <c r="J60" i="70"/>
  <c r="K60" i="70"/>
  <c r="J61" i="70"/>
  <c r="K61" i="70"/>
  <c r="J62" i="70"/>
  <c r="K62" i="70"/>
  <c r="J63" i="70"/>
  <c r="K63" i="70"/>
  <c r="J64" i="70"/>
  <c r="K64" i="70"/>
  <c r="J65" i="70"/>
  <c r="K65" i="70"/>
  <c r="J66" i="70"/>
  <c r="K66" i="70"/>
  <c r="J67" i="70"/>
  <c r="K67" i="70"/>
  <c r="J68" i="70"/>
  <c r="K68" i="70"/>
  <c r="J69" i="70"/>
  <c r="K69" i="70"/>
  <c r="J70" i="70"/>
  <c r="K70" i="70"/>
  <c r="J71" i="70"/>
  <c r="K71" i="70"/>
  <c r="J72" i="70"/>
  <c r="K72" i="70"/>
  <c r="J73" i="70"/>
  <c r="K73" i="70"/>
  <c r="J74" i="70"/>
  <c r="K74" i="70"/>
  <c r="J75" i="70"/>
  <c r="K75" i="70"/>
  <c r="J76" i="70"/>
  <c r="K76" i="70"/>
  <c r="J77" i="70"/>
  <c r="K77" i="70"/>
  <c r="J78" i="70"/>
  <c r="K78" i="70"/>
  <c r="J79" i="70"/>
  <c r="K79" i="70"/>
  <c r="J80" i="70"/>
  <c r="K80" i="70"/>
  <c r="K45" i="70"/>
  <c r="J45" i="70"/>
  <c r="G46" i="70"/>
  <c r="H46" i="70"/>
  <c r="G47" i="70"/>
  <c r="H47" i="70"/>
  <c r="G48" i="70"/>
  <c r="H48" i="70"/>
  <c r="G49" i="70"/>
  <c r="H49" i="70"/>
  <c r="G50" i="70"/>
  <c r="H50" i="70"/>
  <c r="G51" i="70"/>
  <c r="H51" i="70"/>
  <c r="G52" i="70"/>
  <c r="H52" i="70"/>
  <c r="G53" i="70"/>
  <c r="H53" i="70"/>
  <c r="G54" i="70"/>
  <c r="H54" i="70"/>
  <c r="G55" i="70"/>
  <c r="H55" i="70"/>
  <c r="G56" i="70"/>
  <c r="H56" i="70"/>
  <c r="G57" i="70"/>
  <c r="H57" i="70"/>
  <c r="G58" i="70"/>
  <c r="H58" i="70"/>
  <c r="G59" i="70"/>
  <c r="H59" i="70"/>
  <c r="G60" i="70"/>
  <c r="H60" i="70"/>
  <c r="G61" i="70"/>
  <c r="H61" i="70"/>
  <c r="G63" i="70"/>
  <c r="H63" i="70"/>
  <c r="G64" i="70"/>
  <c r="H64" i="70"/>
  <c r="G65" i="70"/>
  <c r="H65" i="70"/>
  <c r="G66" i="70"/>
  <c r="H66" i="70"/>
  <c r="G67" i="70"/>
  <c r="H67" i="70"/>
  <c r="G68" i="70"/>
  <c r="H68" i="70"/>
  <c r="G69" i="70"/>
  <c r="H69" i="70"/>
  <c r="G70" i="70"/>
  <c r="H70" i="70"/>
  <c r="G71" i="70"/>
  <c r="H71" i="70"/>
  <c r="G72" i="70"/>
  <c r="H72" i="70"/>
  <c r="G73" i="70"/>
  <c r="H73" i="70"/>
  <c r="G74" i="70"/>
  <c r="H74" i="70"/>
  <c r="G75" i="70"/>
  <c r="H75" i="70"/>
  <c r="G76" i="70"/>
  <c r="H76" i="70"/>
  <c r="G77" i="70"/>
  <c r="H77" i="70"/>
  <c r="G78" i="70"/>
  <c r="H78" i="70"/>
  <c r="G79" i="70"/>
  <c r="H79" i="70"/>
  <c r="G80" i="70"/>
  <c r="H80" i="70"/>
  <c r="H45" i="70"/>
  <c r="G45" i="70"/>
  <c r="L16" i="70"/>
  <c r="L17" i="70"/>
  <c r="L18" i="70"/>
  <c r="M18" i="70" s="1"/>
  <c r="L19" i="70"/>
  <c r="L20" i="70"/>
  <c r="L21" i="70"/>
  <c r="L22" i="70"/>
  <c r="M22" i="70" s="1"/>
  <c r="L23" i="70"/>
  <c r="L24" i="70"/>
  <c r="M24" i="70" s="1"/>
  <c r="L26" i="70"/>
  <c r="Y26" i="70" s="1"/>
  <c r="Z26" i="70" s="1"/>
  <c r="AN26" i="70" s="1"/>
  <c r="AO26" i="70" s="1"/>
  <c r="BC26" i="70" s="1"/>
  <c r="BD26" i="70" s="1"/>
  <c r="L27" i="70"/>
  <c r="M27" i="70" s="1"/>
  <c r="L28" i="70"/>
  <c r="L29" i="70"/>
  <c r="M29" i="70" s="1"/>
  <c r="L30" i="70"/>
  <c r="Y30" i="70" s="1"/>
  <c r="Z30" i="70" s="1"/>
  <c r="AN30" i="70" s="1"/>
  <c r="AO30" i="70" s="1"/>
  <c r="BC30" i="70" s="1"/>
  <c r="BD30" i="70" s="1"/>
  <c r="L31" i="70"/>
  <c r="L32" i="70"/>
  <c r="L33" i="70"/>
  <c r="M33" i="70" s="1"/>
  <c r="L34" i="70"/>
  <c r="Y34" i="70" s="1"/>
  <c r="Z34" i="70" s="1"/>
  <c r="AN34" i="70" s="1"/>
  <c r="AO34" i="70" s="1"/>
  <c r="BC34" i="70" s="1"/>
  <c r="BD34" i="70" s="1"/>
  <c r="L35" i="70"/>
  <c r="M35" i="70" s="1"/>
  <c r="L36" i="70"/>
  <c r="L37" i="70"/>
  <c r="L38" i="70"/>
  <c r="Y38" i="70" s="1"/>
  <c r="Z38" i="70" s="1"/>
  <c r="AN38" i="70" s="1"/>
  <c r="AO38" i="70" s="1"/>
  <c r="BC38" i="70" s="1"/>
  <c r="BD38" i="70" s="1"/>
  <c r="L39" i="70"/>
  <c r="M39" i="70" s="1"/>
  <c r="L40" i="70"/>
  <c r="L41" i="70"/>
  <c r="L42" i="70"/>
  <c r="Y42" i="70" s="1"/>
  <c r="Z42" i="70" s="1"/>
  <c r="AN42" i="70" s="1"/>
  <c r="AO42" i="70" s="1"/>
  <c r="BC42" i="70" s="1"/>
  <c r="BD42" i="70" s="1"/>
  <c r="L43" i="70"/>
  <c r="M43" i="70" s="1"/>
  <c r="L8" i="70"/>
  <c r="M8" i="70" s="1"/>
  <c r="L9" i="70"/>
  <c r="M9" i="70" s="1"/>
  <c r="L10" i="70"/>
  <c r="M10" i="70" s="1"/>
  <c r="L11" i="70"/>
  <c r="M12" i="70"/>
  <c r="L15" i="70"/>
  <c r="M15" i="70" s="1"/>
  <c r="M14" i="70"/>
  <c r="L13" i="70"/>
  <c r="M13" i="70" s="1"/>
  <c r="W25" i="64"/>
  <c r="V25" i="64"/>
  <c r="U25" i="64"/>
  <c r="S25" i="64"/>
  <c r="S11" i="8" s="1"/>
  <c r="M25" i="64"/>
  <c r="L25" i="64"/>
  <c r="K25" i="64"/>
  <c r="J25" i="64"/>
  <c r="N11" i="8" s="1"/>
  <c r="CA242" i="45" l="1"/>
  <c r="CA198" i="45"/>
  <c r="CA176" i="45"/>
  <c r="CA154" i="45"/>
  <c r="CA132" i="45"/>
  <c r="CA220" i="45"/>
  <c r="CA224" i="45"/>
  <c r="CA246" i="45"/>
  <c r="CA202" i="45"/>
  <c r="CA158" i="45"/>
  <c r="CA180" i="45"/>
  <c r="CA136" i="45"/>
  <c r="CA216" i="45"/>
  <c r="CA238" i="45"/>
  <c r="CA194" i="45"/>
  <c r="CA172" i="45"/>
  <c r="CA150" i="45"/>
  <c r="CA128" i="45"/>
  <c r="CA239" i="45"/>
  <c r="CA195" i="45"/>
  <c r="CA217" i="45"/>
  <c r="CA151" i="45"/>
  <c r="CA173" i="45"/>
  <c r="CA129" i="45"/>
  <c r="BZ233" i="45"/>
  <c r="BV233" i="45" s="1"/>
  <c r="BZ189" i="45"/>
  <c r="BZ211" i="45"/>
  <c r="BZ167" i="45"/>
  <c r="BZ145" i="45"/>
  <c r="BZ219" i="45"/>
  <c r="BZ153" i="45"/>
  <c r="BZ241" i="45"/>
  <c r="BZ197" i="45"/>
  <c r="BZ175" i="45"/>
  <c r="BZ131" i="45"/>
  <c r="CA222" i="45"/>
  <c r="CA244" i="45"/>
  <c r="CA200" i="45"/>
  <c r="CA178" i="45"/>
  <c r="CA156" i="45"/>
  <c r="CA134" i="45"/>
  <c r="BZ223" i="45"/>
  <c r="BZ245" i="45"/>
  <c r="BZ157" i="45"/>
  <c r="BZ201" i="45"/>
  <c r="BZ135" i="45"/>
  <c r="BZ179" i="45"/>
  <c r="BZ217" i="45"/>
  <c r="BZ239" i="45"/>
  <c r="BZ151" i="45"/>
  <c r="BZ195" i="45"/>
  <c r="BZ129" i="45"/>
  <c r="BZ173" i="45"/>
  <c r="BZ222" i="45"/>
  <c r="BZ200" i="45"/>
  <c r="BZ178" i="45"/>
  <c r="BZ244" i="45"/>
  <c r="BZ156" i="45"/>
  <c r="BZ134" i="45"/>
  <c r="CA233" i="45"/>
  <c r="CA211" i="45"/>
  <c r="CA189" i="45"/>
  <c r="CA167" i="45"/>
  <c r="CA145" i="45"/>
  <c r="BZ216" i="45"/>
  <c r="BZ194" i="45"/>
  <c r="BZ172" i="45"/>
  <c r="BZ150" i="45"/>
  <c r="BZ238" i="45"/>
  <c r="BZ128" i="45"/>
  <c r="CA219" i="45"/>
  <c r="CA241" i="45"/>
  <c r="CA197" i="45"/>
  <c r="CA153" i="45"/>
  <c r="CA175" i="45"/>
  <c r="CA131" i="45"/>
  <c r="BZ220" i="45"/>
  <c r="BZ242" i="45"/>
  <c r="BZ198" i="45"/>
  <c r="BZ176" i="45"/>
  <c r="BZ132" i="45"/>
  <c r="BZ154" i="45"/>
  <c r="CA245" i="45"/>
  <c r="CA201" i="45"/>
  <c r="CA157" i="45"/>
  <c r="CA223" i="45"/>
  <c r="CA179" i="45"/>
  <c r="CA135" i="45"/>
  <c r="BZ224" i="45"/>
  <c r="BZ246" i="45"/>
  <c r="BZ158" i="45"/>
  <c r="BZ202" i="45"/>
  <c r="BZ180" i="45"/>
  <c r="BZ136" i="45"/>
  <c r="E21" i="54"/>
  <c r="E23" i="54"/>
  <c r="E25" i="54"/>
  <c r="E27" i="54"/>
  <c r="E15" i="54"/>
  <c r="E29" i="54"/>
  <c r="E17" i="54"/>
  <c r="E19" i="54"/>
  <c r="E31" i="54"/>
  <c r="E33" i="54"/>
  <c r="G13" i="54"/>
  <c r="G14" i="54"/>
  <c r="G16" i="54"/>
  <c r="G18" i="54"/>
  <c r="G20" i="54"/>
  <c r="G22" i="54"/>
  <c r="G24" i="54"/>
  <c r="G26" i="54"/>
  <c r="G28" i="54"/>
  <c r="G30" i="54"/>
  <c r="G32" i="54"/>
  <c r="E13" i="54"/>
  <c r="E14" i="54"/>
  <c r="E16" i="54"/>
  <c r="E18" i="54"/>
  <c r="E20" i="54"/>
  <c r="E22" i="54"/>
  <c r="E24" i="54"/>
  <c r="E26" i="54"/>
  <c r="E28" i="54"/>
  <c r="E30" i="54"/>
  <c r="E32" i="54"/>
  <c r="G15" i="54"/>
  <c r="G17" i="54"/>
  <c r="G19" i="54"/>
  <c r="G21" i="54"/>
  <c r="G23" i="54"/>
  <c r="G25" i="54"/>
  <c r="G27" i="54"/>
  <c r="G29" i="54"/>
  <c r="G31" i="54"/>
  <c r="G33" i="54"/>
  <c r="G31" i="38"/>
  <c r="G53" i="38" s="1"/>
  <c r="S7" i="38" s="1"/>
  <c r="G32" i="38"/>
  <c r="G54" i="38" s="1"/>
  <c r="F33" i="38"/>
  <c r="F55" i="38" s="1"/>
  <c r="G34" i="38"/>
  <c r="G56" i="38" s="1"/>
  <c r="F35" i="38"/>
  <c r="F57" i="38" s="1"/>
  <c r="G36" i="38"/>
  <c r="G58" i="38" s="1"/>
  <c r="F37" i="38"/>
  <c r="F59" i="38" s="1"/>
  <c r="G38" i="38"/>
  <c r="G60" i="38" s="1"/>
  <c r="F39" i="38"/>
  <c r="F61" i="38" s="1"/>
  <c r="G40" i="38"/>
  <c r="G62" i="38" s="1"/>
  <c r="F41" i="38"/>
  <c r="F63" i="38" s="1"/>
  <c r="G42" i="38"/>
  <c r="G64" i="38" s="1"/>
  <c r="F43" i="38"/>
  <c r="F65" i="38" s="1"/>
  <c r="G44" i="38"/>
  <c r="G66" i="38" s="1"/>
  <c r="F45" i="38"/>
  <c r="G46" i="38"/>
  <c r="G68" i="38" s="1"/>
  <c r="F47" i="38"/>
  <c r="F69" i="38" s="1"/>
  <c r="G48" i="38"/>
  <c r="G70" i="38" s="1"/>
  <c r="G50" i="38"/>
  <c r="G72" i="38" s="1"/>
  <c r="F31" i="38"/>
  <c r="F53" i="38" s="1"/>
  <c r="F32" i="38"/>
  <c r="F54" i="38" s="1"/>
  <c r="G33" i="38"/>
  <c r="G55" i="38" s="1"/>
  <c r="F34" i="38"/>
  <c r="G35" i="38"/>
  <c r="G57" i="38" s="1"/>
  <c r="F36" i="38"/>
  <c r="G37" i="38"/>
  <c r="G59" i="38" s="1"/>
  <c r="F38" i="38"/>
  <c r="G39" i="38"/>
  <c r="G61" i="38" s="1"/>
  <c r="F40" i="38"/>
  <c r="F62" i="38" s="1"/>
  <c r="G41" i="38"/>
  <c r="G63" i="38" s="1"/>
  <c r="F42" i="38"/>
  <c r="G43" i="38"/>
  <c r="G65" i="38" s="1"/>
  <c r="F44" i="38"/>
  <c r="G45" i="38"/>
  <c r="G67" i="38" s="1"/>
  <c r="F46" i="38"/>
  <c r="G47" i="38"/>
  <c r="G69" i="38" s="1"/>
  <c r="F48" i="38"/>
  <c r="F70" i="38" s="1"/>
  <c r="G49" i="38"/>
  <c r="G71" i="38" s="1"/>
  <c r="F50" i="38"/>
  <c r="E50" i="38" s="1"/>
  <c r="G51" i="38"/>
  <c r="G73" i="38" s="1"/>
  <c r="M27" i="38" s="1"/>
  <c r="F49" i="38"/>
  <c r="Z8" i="72"/>
  <c r="AB8" i="72" s="1"/>
  <c r="AC45" i="70" s="1"/>
  <c r="R10" i="72"/>
  <c r="T10" i="72" s="1"/>
  <c r="R12" i="72"/>
  <c r="T12" i="72" s="1"/>
  <c r="F51" i="38"/>
  <c r="Y8" i="72"/>
  <c r="F67" i="38"/>
  <c r="Q9" i="72"/>
  <c r="Q18" i="72" s="1"/>
  <c r="Q19" i="72" s="1"/>
  <c r="Q20" i="72" s="1"/>
  <c r="Q21" i="72" s="1"/>
  <c r="Q22" i="72" s="1"/>
  <c r="Q23" i="72" s="1"/>
  <c r="Q24" i="72" s="1"/>
  <c r="Q25" i="72" s="1"/>
  <c r="Q26" i="72" s="1"/>
  <c r="S26" i="72" s="1"/>
  <c r="Q13" i="72"/>
  <c r="Q11" i="72"/>
  <c r="S11" i="72" s="1"/>
  <c r="Q10" i="72"/>
  <c r="S10" i="72" s="1"/>
  <c r="Q12" i="72"/>
  <c r="I77" i="70"/>
  <c r="I61" i="70"/>
  <c r="I59" i="70"/>
  <c r="I53" i="70"/>
  <c r="I51" i="70"/>
  <c r="I57" i="70"/>
  <c r="I49" i="70"/>
  <c r="I73" i="70"/>
  <c r="I69" i="70"/>
  <c r="I65" i="70"/>
  <c r="I60" i="70"/>
  <c r="I56" i="70"/>
  <c r="I52" i="70"/>
  <c r="I48" i="70"/>
  <c r="I55" i="70"/>
  <c r="I47" i="70"/>
  <c r="M30" i="70"/>
  <c r="M38" i="70"/>
  <c r="I79" i="70"/>
  <c r="I75" i="70"/>
  <c r="I71" i="70"/>
  <c r="I67" i="70"/>
  <c r="I63" i="70"/>
  <c r="I58" i="70"/>
  <c r="I54" i="70"/>
  <c r="I50" i="70"/>
  <c r="I46" i="70"/>
  <c r="R117" i="45"/>
  <c r="R198" i="45"/>
  <c r="R125" i="45"/>
  <c r="R203" i="45"/>
  <c r="S36" i="45"/>
  <c r="R68" i="45"/>
  <c r="Q71" i="45"/>
  <c r="R118" i="45"/>
  <c r="R122" i="45"/>
  <c r="R128" i="45"/>
  <c r="R132" i="45"/>
  <c r="R136" i="45"/>
  <c r="R183" i="45"/>
  <c r="R192" i="45"/>
  <c r="S68" i="45"/>
  <c r="Q135" i="45"/>
  <c r="S136" i="45"/>
  <c r="I32" i="54" s="1"/>
  <c r="S196" i="45"/>
  <c r="Q197" i="45"/>
  <c r="S38" i="45"/>
  <c r="Q40" i="45"/>
  <c r="Q44" i="45"/>
  <c r="R45" i="45"/>
  <c r="S46" i="45"/>
  <c r="S30" i="45"/>
  <c r="S34" i="45"/>
  <c r="Q48" i="45"/>
  <c r="S29" i="45"/>
  <c r="R32" i="45"/>
  <c r="S33" i="45"/>
  <c r="S37" i="45"/>
  <c r="Q43" i="45"/>
  <c r="S124" i="45"/>
  <c r="I20" i="54" s="1"/>
  <c r="Q125" i="45"/>
  <c r="Q191" i="45"/>
  <c r="R57" i="45"/>
  <c r="R58" i="45"/>
  <c r="S59" i="45"/>
  <c r="S63" i="45"/>
  <c r="S35" i="45"/>
  <c r="R46" i="45"/>
  <c r="S47" i="45"/>
  <c r="Q49" i="45"/>
  <c r="R61" i="45"/>
  <c r="S118" i="45"/>
  <c r="I14" i="54" s="1"/>
  <c r="S126" i="45"/>
  <c r="I22" i="54" s="1"/>
  <c r="S128" i="45"/>
  <c r="I24" i="54" s="1"/>
  <c r="Q129" i="45"/>
  <c r="S186" i="45"/>
  <c r="R188" i="45"/>
  <c r="S198" i="45"/>
  <c r="S202" i="45"/>
  <c r="S227" i="45"/>
  <c r="AJ13" i="54" s="1"/>
  <c r="S32" i="45"/>
  <c r="S40" i="45"/>
  <c r="Q42" i="45"/>
  <c r="R43" i="45"/>
  <c r="R44" i="45"/>
  <c r="S45" i="45"/>
  <c r="Q47" i="45"/>
  <c r="R54" i="45"/>
  <c r="S55" i="45"/>
  <c r="R60" i="45"/>
  <c r="R64" i="45"/>
  <c r="R65" i="45"/>
  <c r="S67" i="45"/>
  <c r="R195" i="45"/>
  <c r="R201" i="45"/>
  <c r="R30" i="45"/>
  <c r="S31" i="45"/>
  <c r="R34" i="45"/>
  <c r="R36" i="45"/>
  <c r="R38" i="45"/>
  <c r="S39" i="45"/>
  <c r="Q41" i="45"/>
  <c r="R42" i="45"/>
  <c r="S43" i="45"/>
  <c r="S48" i="45"/>
  <c r="R52" i="45"/>
  <c r="R53" i="45"/>
  <c r="Q57" i="45"/>
  <c r="S60" i="45"/>
  <c r="Q118" i="45"/>
  <c r="Q120" i="45"/>
  <c r="Q124" i="45"/>
  <c r="S125" i="45"/>
  <c r="I21" i="54" s="1"/>
  <c r="Q126" i="45"/>
  <c r="S127" i="45"/>
  <c r="I23" i="54" s="1"/>
  <c r="S133" i="45"/>
  <c r="I29" i="54" s="1"/>
  <c r="Q188" i="45"/>
  <c r="S189" i="45"/>
  <c r="Y32" i="70"/>
  <c r="Z32" i="70" s="1"/>
  <c r="AN32" i="70" s="1"/>
  <c r="AO32" i="70" s="1"/>
  <c r="BC32" i="70" s="1"/>
  <c r="BD32" i="70" s="1"/>
  <c r="M32" i="70"/>
  <c r="Y28" i="70"/>
  <c r="Z28" i="70" s="1"/>
  <c r="AN28" i="70" s="1"/>
  <c r="AO28" i="70" s="1"/>
  <c r="BC28" i="70" s="1"/>
  <c r="BD28" i="70" s="1"/>
  <c r="M28" i="70"/>
  <c r="I45" i="70"/>
  <c r="Y36" i="70"/>
  <c r="Z36" i="70" s="1"/>
  <c r="AN36" i="70" s="1"/>
  <c r="AO36" i="70" s="1"/>
  <c r="BC36" i="70" s="1"/>
  <c r="BD36" i="70" s="1"/>
  <c r="M36" i="70"/>
  <c r="Y19" i="70"/>
  <c r="Z19" i="70" s="1"/>
  <c r="AN19" i="70" s="1"/>
  <c r="AO19" i="70" s="1"/>
  <c r="BC19" i="70" s="1"/>
  <c r="BD19" i="70" s="1"/>
  <c r="M19" i="70"/>
  <c r="Y40" i="70"/>
  <c r="Z40" i="70" s="1"/>
  <c r="AN40" i="70" s="1"/>
  <c r="AO40" i="70" s="1"/>
  <c r="BC40" i="70" s="1"/>
  <c r="BD40" i="70" s="1"/>
  <c r="M40" i="70"/>
  <c r="Y23" i="70"/>
  <c r="M23" i="70"/>
  <c r="AA70" i="70"/>
  <c r="AB70" i="70" s="1"/>
  <c r="AS70" i="70" s="1"/>
  <c r="AY70" i="70" s="1"/>
  <c r="AA69" i="70"/>
  <c r="AB69" i="70" s="1"/>
  <c r="AS69" i="70" s="1"/>
  <c r="AY69" i="70" s="1"/>
  <c r="Y11" i="70"/>
  <c r="Z11" i="70" s="1"/>
  <c r="AN11" i="70" s="1"/>
  <c r="AO11" i="70" s="1"/>
  <c r="BC11" i="70" s="1"/>
  <c r="BD11" i="70" s="1"/>
  <c r="AA76" i="70"/>
  <c r="AB76" i="70" s="1"/>
  <c r="AS76" i="70" s="1"/>
  <c r="AY76" i="70" s="1"/>
  <c r="AA75" i="70"/>
  <c r="AB75" i="70" s="1"/>
  <c r="AS75" i="70" s="1"/>
  <c r="AY75" i="70" s="1"/>
  <c r="AA72" i="70"/>
  <c r="AB72" i="70" s="1"/>
  <c r="AS72" i="70" s="1"/>
  <c r="BH72" i="70" s="1"/>
  <c r="AA65" i="70"/>
  <c r="AB65" i="70" s="1"/>
  <c r="AS65" i="70" s="1"/>
  <c r="AY65" i="70" s="1"/>
  <c r="AA64" i="70"/>
  <c r="AB64" i="70" s="1"/>
  <c r="AS64" i="70" s="1"/>
  <c r="BH64" i="70" s="1"/>
  <c r="S131" i="45"/>
  <c r="I27" i="54" s="1"/>
  <c r="S135" i="45"/>
  <c r="I31" i="54" s="1"/>
  <c r="Y21" i="70"/>
  <c r="M21" i="70"/>
  <c r="Y17" i="70"/>
  <c r="Z17" i="70" s="1"/>
  <c r="AN17" i="70" s="1"/>
  <c r="AO17" i="70" s="1"/>
  <c r="BC17" i="70" s="1"/>
  <c r="BD17" i="70" s="1"/>
  <c r="M17" i="70"/>
  <c r="I80" i="70"/>
  <c r="I78" i="70"/>
  <c r="I76" i="70"/>
  <c r="I74" i="70"/>
  <c r="I72" i="70"/>
  <c r="I70" i="70"/>
  <c r="I68" i="70"/>
  <c r="I66" i="70"/>
  <c r="I64" i="70"/>
  <c r="AA45" i="70"/>
  <c r="AB45" i="70" s="1"/>
  <c r="AS45" i="70" s="1"/>
  <c r="BH45" i="70" s="1"/>
  <c r="H62" i="70"/>
  <c r="I62" i="70" s="1"/>
  <c r="I25" i="70"/>
  <c r="Q39" i="45"/>
  <c r="R49" i="45"/>
  <c r="S52" i="45"/>
  <c r="S53" i="45"/>
  <c r="R56" i="45"/>
  <c r="R124" i="45"/>
  <c r="R126" i="45"/>
  <c r="S139" i="45"/>
  <c r="O13" i="54" s="1"/>
  <c r="S161" i="45"/>
  <c r="T13" i="54" s="1"/>
  <c r="R194" i="45"/>
  <c r="R196" i="45"/>
  <c r="R202" i="45"/>
  <c r="Y31" i="70"/>
  <c r="Z31" i="70" s="1"/>
  <c r="AN31" i="70" s="1"/>
  <c r="AO31" i="70" s="1"/>
  <c r="BC31" i="70" s="1"/>
  <c r="BD31" i="70" s="1"/>
  <c r="M31" i="70"/>
  <c r="AA71" i="70"/>
  <c r="AB71" i="70" s="1"/>
  <c r="AS71" i="70" s="1"/>
  <c r="AY71" i="70" s="1"/>
  <c r="AA68" i="70"/>
  <c r="AB68" i="70" s="1"/>
  <c r="AS68" i="70" s="1"/>
  <c r="BH68" i="70" s="1"/>
  <c r="F8" i="29"/>
  <c r="I44" i="70"/>
  <c r="Q122" i="45"/>
  <c r="Q128" i="45"/>
  <c r="Q130" i="45"/>
  <c r="Q136" i="45"/>
  <c r="Y41" i="70"/>
  <c r="Z41" i="70" s="1"/>
  <c r="AN41" i="70" s="1"/>
  <c r="AO41" i="70" s="1"/>
  <c r="BC41" i="70" s="1"/>
  <c r="BD41" i="70" s="1"/>
  <c r="M41" i="70"/>
  <c r="Y37" i="70"/>
  <c r="Z37" i="70" s="1"/>
  <c r="AN37" i="70" s="1"/>
  <c r="AO37" i="70" s="1"/>
  <c r="BC37" i="70" s="1"/>
  <c r="BD37" i="70" s="1"/>
  <c r="M37" i="70"/>
  <c r="Y20" i="70"/>
  <c r="Z20" i="70" s="1"/>
  <c r="AN20" i="70" s="1"/>
  <c r="AO20" i="70" s="1"/>
  <c r="BC20" i="70" s="1"/>
  <c r="BD20" i="70" s="1"/>
  <c r="M20" i="70"/>
  <c r="Y16" i="70"/>
  <c r="Z16" i="70" s="1"/>
  <c r="AN16" i="70" s="1"/>
  <c r="AO16" i="70" s="1"/>
  <c r="BC16" i="70" s="1"/>
  <c r="BD16" i="70" s="1"/>
  <c r="M16" i="70"/>
  <c r="AA80" i="70"/>
  <c r="AB80" i="70" s="1"/>
  <c r="AS80" i="70" s="1"/>
  <c r="AY80" i="70" s="1"/>
  <c r="AA79" i="70"/>
  <c r="AB79" i="70" s="1"/>
  <c r="AS79" i="70" s="1"/>
  <c r="AY79" i="70" s="1"/>
  <c r="AA78" i="70"/>
  <c r="AB78" i="70" s="1"/>
  <c r="AS78" i="70" s="1"/>
  <c r="BH78" i="70" s="1"/>
  <c r="AA77" i="70"/>
  <c r="AB77" i="70" s="1"/>
  <c r="AS77" i="70" s="1"/>
  <c r="BH77" i="70" s="1"/>
  <c r="AA74" i="70"/>
  <c r="AB74" i="70" s="1"/>
  <c r="AS74" i="70" s="1"/>
  <c r="AY74" i="70" s="1"/>
  <c r="AA67" i="70"/>
  <c r="AB67" i="70" s="1"/>
  <c r="AS67" i="70" s="1"/>
  <c r="BH67" i="70" s="1"/>
  <c r="AA66" i="70"/>
  <c r="AB66" i="70" s="1"/>
  <c r="AS66" i="70" s="1"/>
  <c r="BH66" i="70" s="1"/>
  <c r="AA63" i="70"/>
  <c r="AB63" i="70" s="1"/>
  <c r="AS63" i="70" s="1"/>
  <c r="BH63" i="70" s="1"/>
  <c r="AA61" i="70"/>
  <c r="AB61" i="70" s="1"/>
  <c r="AS61" i="70" s="1"/>
  <c r="AY61" i="70" s="1"/>
  <c r="AA57" i="70"/>
  <c r="AB57" i="70" s="1"/>
  <c r="AS57" i="70" s="1"/>
  <c r="BH57" i="70" s="1"/>
  <c r="AA55" i="70"/>
  <c r="AB55" i="70" s="1"/>
  <c r="AS55" i="70" s="1"/>
  <c r="AY55" i="70" s="1"/>
  <c r="AA54" i="70"/>
  <c r="AB54" i="70" s="1"/>
  <c r="AS54" i="70" s="1"/>
  <c r="AY54" i="70" s="1"/>
  <c r="AA53" i="70"/>
  <c r="AB53" i="70" s="1"/>
  <c r="AS53" i="70" s="1"/>
  <c r="BH53" i="70" s="1"/>
  <c r="AA49" i="70"/>
  <c r="AB49" i="70" s="1"/>
  <c r="AS49" i="70" s="1"/>
  <c r="BH49" i="70" s="1"/>
  <c r="AA47" i="70"/>
  <c r="AB47" i="70" s="1"/>
  <c r="AS47" i="70" s="1"/>
  <c r="BH47" i="70" s="1"/>
  <c r="AA46" i="70"/>
  <c r="AB46" i="70" s="1"/>
  <c r="AS46" i="70" s="1"/>
  <c r="BH46" i="70" s="1"/>
  <c r="Q29" i="45"/>
  <c r="Q30" i="45"/>
  <c r="Q31" i="45"/>
  <c r="Q32" i="45"/>
  <c r="Q33" i="45"/>
  <c r="Q34" i="45"/>
  <c r="Q35" i="45"/>
  <c r="Q36" i="45"/>
  <c r="Q37" i="45"/>
  <c r="Q38" i="45"/>
  <c r="R40" i="45"/>
  <c r="S41" i="45"/>
  <c r="S42" i="45"/>
  <c r="Q45" i="45"/>
  <c r="Q46" i="45"/>
  <c r="R48" i="45"/>
  <c r="S49" i="45"/>
  <c r="S51" i="45"/>
  <c r="S56" i="45"/>
  <c r="S64" i="45"/>
  <c r="R119" i="45"/>
  <c r="S122" i="45"/>
  <c r="I18" i="54" s="1"/>
  <c r="R123" i="45"/>
  <c r="S130" i="45"/>
  <c r="I26" i="54" s="1"/>
  <c r="Q133" i="45"/>
  <c r="S134" i="45"/>
  <c r="I30" i="54" s="1"/>
  <c r="R135" i="45"/>
  <c r="R139" i="45"/>
  <c r="R161" i="45"/>
  <c r="S183" i="45"/>
  <c r="S184" i="45"/>
  <c r="R185" i="45"/>
  <c r="Q187" i="45"/>
  <c r="Q189" i="45"/>
  <c r="R189" i="45"/>
  <c r="S192" i="45"/>
  <c r="M26" i="70"/>
  <c r="M34" i="70"/>
  <c r="M42" i="70"/>
  <c r="S185" i="45"/>
  <c r="R186" i="45"/>
  <c r="Q190" i="45"/>
  <c r="S191" i="45"/>
  <c r="Q192" i="45"/>
  <c r="S193" i="45"/>
  <c r="Q196" i="45"/>
  <c r="R197" i="45"/>
  <c r="S197" i="45"/>
  <c r="Q198" i="45"/>
  <c r="R205" i="45"/>
  <c r="R227" i="45"/>
  <c r="Q202" i="45"/>
  <c r="S203" i="45"/>
  <c r="S205" i="45"/>
  <c r="AE13" i="54" s="1"/>
  <c r="Q137" i="45"/>
  <c r="Q132" i="45"/>
  <c r="S117" i="45"/>
  <c r="I13" i="54" s="1"/>
  <c r="S119" i="45"/>
  <c r="I15" i="54" s="1"/>
  <c r="S120" i="45"/>
  <c r="I16" i="54" s="1"/>
  <c r="Q121" i="45"/>
  <c r="S123" i="45"/>
  <c r="I19" i="54" s="1"/>
  <c r="Q127" i="45"/>
  <c r="R127" i="45"/>
  <c r="S129" i="45"/>
  <c r="I25" i="54" s="1"/>
  <c r="Q131" i="45"/>
  <c r="R131" i="45"/>
  <c r="S137" i="45"/>
  <c r="I33" i="54" s="1"/>
  <c r="Q183" i="45"/>
  <c r="Q185" i="45"/>
  <c r="S187" i="45"/>
  <c r="S190" i="45"/>
  <c r="R193" i="45"/>
  <c r="Q194" i="45"/>
  <c r="S195" i="45"/>
  <c r="Q199" i="45"/>
  <c r="R200" i="45"/>
  <c r="S200" i="45"/>
  <c r="Q201" i="45"/>
  <c r="R130" i="45"/>
  <c r="S132" i="45"/>
  <c r="I28" i="54" s="1"/>
  <c r="Q134" i="45"/>
  <c r="R134" i="45"/>
  <c r="Q184" i="45"/>
  <c r="R184" i="45"/>
  <c r="R191" i="45"/>
  <c r="Q203" i="45"/>
  <c r="Q119" i="45"/>
  <c r="R120" i="45"/>
  <c r="R121" i="45"/>
  <c r="S121" i="45"/>
  <c r="I17" i="54" s="1"/>
  <c r="Q123" i="45"/>
  <c r="R129" i="45"/>
  <c r="R133" i="45"/>
  <c r="R137" i="45"/>
  <c r="Q186" i="45"/>
  <c r="R187" i="45"/>
  <c r="S188" i="45"/>
  <c r="R190" i="45"/>
  <c r="Q193" i="45"/>
  <c r="S194" i="45"/>
  <c r="Q195" i="45"/>
  <c r="R199" i="45"/>
  <c r="S199" i="45"/>
  <c r="Q200" i="45"/>
  <c r="S201" i="45"/>
  <c r="S54" i="45"/>
  <c r="S66" i="45"/>
  <c r="S58" i="45"/>
  <c r="R62" i="45"/>
  <c r="R66" i="45"/>
  <c r="S62" i="45"/>
  <c r="R51" i="45"/>
  <c r="R55" i="45"/>
  <c r="S57" i="45"/>
  <c r="R59" i="45"/>
  <c r="S61" i="45"/>
  <c r="R63" i="45"/>
  <c r="S65" i="45"/>
  <c r="R67" i="45"/>
  <c r="R69" i="45"/>
  <c r="R70" i="45"/>
  <c r="R71" i="45"/>
  <c r="R29" i="45"/>
  <c r="R31" i="45"/>
  <c r="R33" i="45"/>
  <c r="R35" i="45"/>
  <c r="R37" i="45"/>
  <c r="R39" i="45"/>
  <c r="R41" i="45"/>
  <c r="R47" i="45"/>
  <c r="S44" i="45"/>
  <c r="Q52" i="45"/>
  <c r="Q60" i="45"/>
  <c r="Q68" i="45"/>
  <c r="Q53" i="45"/>
  <c r="Q61" i="45"/>
  <c r="Q65" i="45"/>
  <c r="Q54" i="45"/>
  <c r="Q58" i="45"/>
  <c r="Q62" i="45"/>
  <c r="Q66" i="45"/>
  <c r="Q56" i="45"/>
  <c r="Q64" i="45"/>
  <c r="Q51" i="45"/>
  <c r="Q55" i="45"/>
  <c r="Q59" i="45"/>
  <c r="Q63" i="45"/>
  <c r="Q67" i="45"/>
  <c r="Q69" i="45"/>
  <c r="Q70" i="45"/>
  <c r="S71" i="45"/>
  <c r="S69" i="45"/>
  <c r="S70" i="45"/>
  <c r="T13" i="72"/>
  <c r="T9" i="72"/>
  <c r="F7" i="29"/>
  <c r="AJ47" i="70"/>
  <c r="AK47" i="70" s="1"/>
  <c r="AJ41" i="70"/>
  <c r="AJ31" i="70"/>
  <c r="AK31" i="70" s="1"/>
  <c r="AJ12" i="70"/>
  <c r="AK12" i="70" s="1"/>
  <c r="AJ11" i="70"/>
  <c r="AK11" i="70" s="1"/>
  <c r="AP31" i="70"/>
  <c r="AQ31" i="70" s="1"/>
  <c r="BJ31" i="70" s="1"/>
  <c r="BN31" i="70" s="1"/>
  <c r="AP41" i="70"/>
  <c r="AQ41" i="70" s="1"/>
  <c r="BJ41" i="70" s="1"/>
  <c r="AP11" i="70"/>
  <c r="AQ11" i="70" s="1"/>
  <c r="BJ11" i="70" s="1"/>
  <c r="AJ27" i="70"/>
  <c r="AK27" i="70" s="1"/>
  <c r="AP12" i="70"/>
  <c r="AQ12" i="70" s="1"/>
  <c r="BJ12" i="70" s="1"/>
  <c r="AJ8" i="70"/>
  <c r="AK8" i="70" s="1"/>
  <c r="AP64" i="70"/>
  <c r="AQ64" i="70" s="1"/>
  <c r="BJ64" i="70" s="1"/>
  <c r="BN64" i="70" s="1"/>
  <c r="AJ64" i="70"/>
  <c r="AK64" i="70" s="1"/>
  <c r="AA56" i="70"/>
  <c r="AB56" i="70" s="1"/>
  <c r="AS56" i="70" s="1"/>
  <c r="AY56" i="70" s="1"/>
  <c r="AA48" i="70"/>
  <c r="AB48" i="70" s="1"/>
  <c r="AS48" i="70" s="1"/>
  <c r="AY48" i="70" s="1"/>
  <c r="AJ46" i="70"/>
  <c r="AK46" i="70" s="1"/>
  <c r="Y13" i="70"/>
  <c r="AJ9" i="70"/>
  <c r="AK9" i="70" s="1"/>
  <c r="Y9" i="70"/>
  <c r="Z9" i="70" s="1"/>
  <c r="AN9" i="70" s="1"/>
  <c r="AO9" i="70" s="1"/>
  <c r="BC9" i="70" s="1"/>
  <c r="BD9" i="70" s="1"/>
  <c r="Y8" i="70"/>
  <c r="Z8" i="70" s="1"/>
  <c r="AN8" i="70" s="1"/>
  <c r="AO8" i="70" s="1"/>
  <c r="BC8" i="70" s="1"/>
  <c r="BD8" i="70" s="1"/>
  <c r="Y15" i="70"/>
  <c r="AJ20" i="70"/>
  <c r="AP20" i="70"/>
  <c r="AQ20" i="70" s="1"/>
  <c r="BJ20" i="70" s="1"/>
  <c r="AJ24" i="70"/>
  <c r="AP24" i="70"/>
  <c r="AQ24" i="70" s="1"/>
  <c r="BJ24" i="70" s="1"/>
  <c r="AJ53" i="70"/>
  <c r="AK53" i="70" s="1"/>
  <c r="AJ57" i="70"/>
  <c r="AJ65" i="70"/>
  <c r="AK65" i="70" s="1"/>
  <c r="AP65" i="70"/>
  <c r="AQ65" i="70" s="1"/>
  <c r="BJ65" i="70" s="1"/>
  <c r="H81" i="70"/>
  <c r="AP8" i="70"/>
  <c r="AQ8" i="70" s="1"/>
  <c r="BJ8" i="70" s="1"/>
  <c r="AJ16" i="70"/>
  <c r="AK16" i="70" s="1"/>
  <c r="Y14" i="70"/>
  <c r="Y24" i="70"/>
  <c r="Z24" i="70" s="1"/>
  <c r="AN24" i="70" s="1"/>
  <c r="AO24" i="70" s="1"/>
  <c r="BC24" i="70" s="1"/>
  <c r="BD24" i="70" s="1"/>
  <c r="Y27" i="70"/>
  <c r="Z27" i="70" s="1"/>
  <c r="AN27" i="70" s="1"/>
  <c r="AO27" i="70" s="1"/>
  <c r="BC27" i="70" s="1"/>
  <c r="BD27" i="70" s="1"/>
  <c r="Y18" i="70"/>
  <c r="Z18" i="70" s="1"/>
  <c r="AN18" i="70" s="1"/>
  <c r="AO18" i="70" s="1"/>
  <c r="BC18" i="70" s="1"/>
  <c r="BD18" i="70" s="1"/>
  <c r="AJ69" i="70"/>
  <c r="AK69" i="70" s="1"/>
  <c r="AP69" i="70"/>
  <c r="AQ69" i="70" s="1"/>
  <c r="BJ69" i="70" s="1"/>
  <c r="AP68" i="70"/>
  <c r="AQ68" i="70" s="1"/>
  <c r="BJ68" i="70" s="1"/>
  <c r="AJ68" i="70"/>
  <c r="AK68" i="70" s="1"/>
  <c r="Y33" i="70"/>
  <c r="Z33" i="70" s="1"/>
  <c r="AN33" i="70" s="1"/>
  <c r="AO33" i="70" s="1"/>
  <c r="BC33" i="70" s="1"/>
  <c r="BD33" i="70" s="1"/>
  <c r="Y29" i="70"/>
  <c r="Z29" i="70" s="1"/>
  <c r="AN29" i="70" s="1"/>
  <c r="AO29" i="70" s="1"/>
  <c r="BC29" i="70" s="1"/>
  <c r="BD29" i="70" s="1"/>
  <c r="AJ78" i="70"/>
  <c r="AP78" i="70"/>
  <c r="AQ78" i="70" s="1"/>
  <c r="BJ78" i="70" s="1"/>
  <c r="AP77" i="70"/>
  <c r="AQ77" i="70" s="1"/>
  <c r="BJ77" i="70" s="1"/>
  <c r="AJ77" i="70"/>
  <c r="AJ61" i="70"/>
  <c r="AJ54" i="70"/>
  <c r="AJ49" i="70"/>
  <c r="AK49" i="70" s="1"/>
  <c r="Y12" i="70"/>
  <c r="Z12" i="70" s="1"/>
  <c r="AN12" i="70" s="1"/>
  <c r="AO12" i="70" s="1"/>
  <c r="BC12" i="70" s="1"/>
  <c r="BD12" i="70" s="1"/>
  <c r="AJ10" i="70"/>
  <c r="AK10" i="70" s="1"/>
  <c r="Y10" i="70"/>
  <c r="Z10" i="70" s="1"/>
  <c r="AN10" i="70" s="1"/>
  <c r="AO10" i="70" s="1"/>
  <c r="BC10" i="70" s="1"/>
  <c r="BD10" i="70" s="1"/>
  <c r="AP9" i="70"/>
  <c r="AQ9" i="70" s="1"/>
  <c r="BJ9" i="70" s="1"/>
  <c r="AJ17" i="70"/>
  <c r="AJ34" i="70"/>
  <c r="AK34" i="70" s="1"/>
  <c r="AP34" i="70"/>
  <c r="AQ34" i="70" s="1"/>
  <c r="BJ34" i="70" s="1"/>
  <c r="Y43" i="70"/>
  <c r="Z43" i="70" s="1"/>
  <c r="AN43" i="70" s="1"/>
  <c r="AO43" i="70" s="1"/>
  <c r="BC43" i="70" s="1"/>
  <c r="BD43" i="70" s="1"/>
  <c r="Y39" i="70"/>
  <c r="Z39" i="70" s="1"/>
  <c r="AN39" i="70" s="1"/>
  <c r="AO39" i="70" s="1"/>
  <c r="BC39" i="70" s="1"/>
  <c r="BD39" i="70" s="1"/>
  <c r="Y22" i="70"/>
  <c r="AJ18" i="70"/>
  <c r="AJ19" i="70"/>
  <c r="AJ30" i="70"/>
  <c r="AK30" i="70" s="1"/>
  <c r="AJ37" i="70"/>
  <c r="AP37" i="70"/>
  <c r="AQ37" i="70" s="1"/>
  <c r="BJ37" i="70" s="1"/>
  <c r="AJ32" i="70"/>
  <c r="AK32" i="70" s="1"/>
  <c r="AJ28" i="70"/>
  <c r="AK28" i="70" s="1"/>
  <c r="AP28" i="70"/>
  <c r="AQ28" i="70" s="1"/>
  <c r="BJ28" i="70" s="1"/>
  <c r="AJ43" i="70"/>
  <c r="AP43" i="70"/>
  <c r="AQ43" i="70" s="1"/>
  <c r="BJ43" i="70" s="1"/>
  <c r="AJ42" i="70"/>
  <c r="AJ39" i="70"/>
  <c r="AJ74" i="70"/>
  <c r="AJ38" i="70"/>
  <c r="AJ36" i="70"/>
  <c r="G81" i="70"/>
  <c r="AP73" i="70"/>
  <c r="AQ73" i="70" s="1"/>
  <c r="BJ73" i="70" s="1"/>
  <c r="AJ73" i="70"/>
  <c r="Y35" i="70"/>
  <c r="Z35" i="70" s="1"/>
  <c r="AN35" i="70" s="1"/>
  <c r="AO35" i="70" s="1"/>
  <c r="BC35" i="70" s="1"/>
  <c r="BD35" i="70" s="1"/>
  <c r="AA73" i="70"/>
  <c r="AB73" i="70" s="1"/>
  <c r="AS73" i="70" s="1"/>
  <c r="BH73" i="70" s="1"/>
  <c r="AJ79" i="70"/>
  <c r="AJ75" i="70"/>
  <c r="AJ76" i="70"/>
  <c r="AJ80" i="70"/>
  <c r="AP72" i="70"/>
  <c r="AQ72" i="70" s="1"/>
  <c r="BJ72" i="70" s="1"/>
  <c r="AJ72" i="70"/>
  <c r="AJ66" i="70"/>
  <c r="AK66" i="70" s="1"/>
  <c r="AP66" i="70"/>
  <c r="AQ66" i="70" s="1"/>
  <c r="BJ66" i="70" s="1"/>
  <c r="AJ70" i="70"/>
  <c r="AK70" i="70" s="1"/>
  <c r="AJ71" i="70"/>
  <c r="AK71" i="70" s="1"/>
  <c r="AJ67" i="70"/>
  <c r="AK67" i="70" s="1"/>
  <c r="AP63" i="70"/>
  <c r="AQ63" i="70" s="1"/>
  <c r="BJ63" i="70" s="1"/>
  <c r="AJ63" i="70"/>
  <c r="AK63" i="70" s="1"/>
  <c r="AY43" i="70"/>
  <c r="BH43" i="70"/>
  <c r="BH37" i="70"/>
  <c r="AY37" i="70"/>
  <c r="AY42" i="70"/>
  <c r="BH42" i="70"/>
  <c r="BH41" i="70"/>
  <c r="AY41" i="70"/>
  <c r="BH40" i="70"/>
  <c r="AY39" i="70"/>
  <c r="BH39" i="70"/>
  <c r="BH36" i="70"/>
  <c r="AY38" i="70"/>
  <c r="BH38" i="70"/>
  <c r="AU40" i="70"/>
  <c r="BE40" i="70" s="1"/>
  <c r="BF40" i="70" s="1"/>
  <c r="AU36" i="70"/>
  <c r="BE36" i="70" s="1"/>
  <c r="BF36" i="70" s="1"/>
  <c r="AJ40" i="70"/>
  <c r="BH35" i="70"/>
  <c r="AY35" i="70"/>
  <c r="AP35" i="70"/>
  <c r="AQ35" i="70" s="1"/>
  <c r="BJ35" i="70" s="1"/>
  <c r="AJ35" i="70"/>
  <c r="AY34" i="70"/>
  <c r="BH34" i="70"/>
  <c r="AJ33" i="70"/>
  <c r="AK33" i="70" s="1"/>
  <c r="BH32" i="70"/>
  <c r="BH30" i="70"/>
  <c r="AY30" i="70"/>
  <c r="AY29" i="70"/>
  <c r="BH29" i="70"/>
  <c r="AP33" i="70"/>
  <c r="AQ33" i="70" s="1"/>
  <c r="BJ33" i="70" s="1"/>
  <c r="AY32" i="70"/>
  <c r="AU27" i="70"/>
  <c r="AY27" i="70" s="1"/>
  <c r="AY33" i="70"/>
  <c r="BH33" i="70"/>
  <c r="AY31" i="70"/>
  <c r="AJ29" i="70"/>
  <c r="AK29" i="70" s="1"/>
  <c r="BH28" i="70"/>
  <c r="BH27" i="70"/>
  <c r="AY28" i="70"/>
  <c r="BH26" i="70"/>
  <c r="AY26" i="70"/>
  <c r="AP26" i="70"/>
  <c r="AQ26" i="70" s="1"/>
  <c r="BJ26" i="70" s="1"/>
  <c r="AJ26" i="70"/>
  <c r="AK26" i="70" s="1"/>
  <c r="AP47" i="70"/>
  <c r="AQ47" i="70" s="1"/>
  <c r="BJ47" i="70" s="1"/>
  <c r="AU45" i="70"/>
  <c r="BE45" i="70" s="1"/>
  <c r="BF45" i="70" s="1"/>
  <c r="AU46" i="70"/>
  <c r="BE46" i="70" s="1"/>
  <c r="BF46" i="70" s="1"/>
  <c r="AU47" i="70"/>
  <c r="BE47" i="70" s="1"/>
  <c r="BF47" i="70" s="1"/>
  <c r="AJ48" i="70"/>
  <c r="AK48" i="70" s="1"/>
  <c r="AP48" i="70"/>
  <c r="AQ48" i="70" s="1"/>
  <c r="BJ48" i="70" s="1"/>
  <c r="AP49" i="70"/>
  <c r="AQ49" i="70" s="1"/>
  <c r="BJ49" i="70" s="1"/>
  <c r="AJ45" i="70"/>
  <c r="AK45" i="70" s="1"/>
  <c r="AP54" i="70"/>
  <c r="AQ54" i="70" s="1"/>
  <c r="BJ54" i="70" s="1"/>
  <c r="AJ56" i="70"/>
  <c r="AP53" i="70"/>
  <c r="AQ53" i="70" s="1"/>
  <c r="BJ53" i="70" s="1"/>
  <c r="AJ55" i="70"/>
  <c r="AP57" i="70"/>
  <c r="AQ57" i="70" s="1"/>
  <c r="BJ57" i="70" s="1"/>
  <c r="AP61" i="70"/>
  <c r="AQ61" i="70" s="1"/>
  <c r="BJ61" i="70" s="1"/>
  <c r="AY24" i="70"/>
  <c r="BH24" i="70"/>
  <c r="BH18" i="70"/>
  <c r="AY18" i="70"/>
  <c r="BH17" i="70"/>
  <c r="AY20" i="70"/>
  <c r="BH20" i="70"/>
  <c r="AY19" i="70"/>
  <c r="BH19" i="70"/>
  <c r="AU17" i="70"/>
  <c r="BE17" i="70" s="1"/>
  <c r="BF17" i="70" s="1"/>
  <c r="AY16" i="70"/>
  <c r="BH16" i="70"/>
  <c r="BH12" i="70"/>
  <c r="AY12" i="70"/>
  <c r="AY8" i="70"/>
  <c r="BH8" i="70"/>
  <c r="BH9" i="70"/>
  <c r="AY9" i="70"/>
  <c r="AY10" i="70"/>
  <c r="BH10" i="70"/>
  <c r="AY11" i="70"/>
  <c r="BH11" i="70"/>
  <c r="L57" i="70"/>
  <c r="Y57" i="70" s="1"/>
  <c r="Z57" i="70" s="1"/>
  <c r="AN57" i="70" s="1"/>
  <c r="AO57" i="70" s="1"/>
  <c r="BC57" i="70" s="1"/>
  <c r="BD57" i="70" s="1"/>
  <c r="L55" i="70"/>
  <c r="Y55" i="70" s="1"/>
  <c r="Z55" i="70" s="1"/>
  <c r="AN55" i="70" s="1"/>
  <c r="AO55" i="70" s="1"/>
  <c r="BC55" i="70" s="1"/>
  <c r="BD55" i="70" s="1"/>
  <c r="L53" i="70"/>
  <c r="Y53" i="70" s="1"/>
  <c r="Z53" i="70" s="1"/>
  <c r="AN53" i="70" s="1"/>
  <c r="AO53" i="70" s="1"/>
  <c r="BC53" i="70" s="1"/>
  <c r="BD53" i="70" s="1"/>
  <c r="L52" i="70"/>
  <c r="Y52" i="70" s="1"/>
  <c r="L49" i="70"/>
  <c r="Y49" i="70" s="1"/>
  <c r="Z49" i="70" s="1"/>
  <c r="AN49" i="70" s="1"/>
  <c r="AO49" i="70" s="1"/>
  <c r="BC49" i="70" s="1"/>
  <c r="BD49" i="70" s="1"/>
  <c r="L56" i="70"/>
  <c r="Y56" i="70" s="1"/>
  <c r="Z56" i="70" s="1"/>
  <c r="AN56" i="70" s="1"/>
  <c r="AO56" i="70" s="1"/>
  <c r="BC56" i="70" s="1"/>
  <c r="BD56" i="70" s="1"/>
  <c r="L75" i="70"/>
  <c r="Y75" i="70" s="1"/>
  <c r="Z75" i="70" s="1"/>
  <c r="AN75" i="70" s="1"/>
  <c r="AO75" i="70" s="1"/>
  <c r="BC75" i="70" s="1"/>
  <c r="BD75" i="70" s="1"/>
  <c r="L71" i="70"/>
  <c r="Y71" i="70" s="1"/>
  <c r="Z71" i="70" s="1"/>
  <c r="AN71" i="70" s="1"/>
  <c r="AO71" i="70" s="1"/>
  <c r="BC71" i="70" s="1"/>
  <c r="BD71" i="70" s="1"/>
  <c r="L62" i="70"/>
  <c r="M62" i="70" s="1"/>
  <c r="L54" i="70"/>
  <c r="Y54" i="70" s="1"/>
  <c r="Z54" i="70" s="1"/>
  <c r="AN54" i="70" s="1"/>
  <c r="AO54" i="70" s="1"/>
  <c r="BC54" i="70" s="1"/>
  <c r="BD54" i="70" s="1"/>
  <c r="L51" i="70"/>
  <c r="Y51" i="70" s="1"/>
  <c r="L50" i="70"/>
  <c r="Y50" i="70" s="1"/>
  <c r="L48" i="70"/>
  <c r="Y48" i="70" s="1"/>
  <c r="Z48" i="70" s="1"/>
  <c r="AN48" i="70" s="1"/>
  <c r="AO48" i="70" s="1"/>
  <c r="BC48" i="70" s="1"/>
  <c r="BD48" i="70" s="1"/>
  <c r="L47" i="70"/>
  <c r="Y47" i="70" s="1"/>
  <c r="Z47" i="70" s="1"/>
  <c r="AN47" i="70" s="1"/>
  <c r="AO47" i="70" s="1"/>
  <c r="BC47" i="70" s="1"/>
  <c r="BD47" i="70" s="1"/>
  <c r="L46" i="70"/>
  <c r="Y46" i="70" s="1"/>
  <c r="Z46" i="70" s="1"/>
  <c r="AN46" i="70" s="1"/>
  <c r="AO46" i="70" s="1"/>
  <c r="BC46" i="70" s="1"/>
  <c r="BD46" i="70" s="1"/>
  <c r="L78" i="70"/>
  <c r="Y78" i="70" s="1"/>
  <c r="Z78" i="70" s="1"/>
  <c r="AN78" i="70" s="1"/>
  <c r="AO78" i="70" s="1"/>
  <c r="BC78" i="70" s="1"/>
  <c r="BD78" i="70" s="1"/>
  <c r="L65" i="70"/>
  <c r="M65" i="70" s="1"/>
  <c r="L58" i="70"/>
  <c r="Y58" i="70" s="1"/>
  <c r="L59" i="70"/>
  <c r="Y59" i="70" s="1"/>
  <c r="L68" i="70"/>
  <c r="Y68" i="70" s="1"/>
  <c r="Z68" i="70" s="1"/>
  <c r="AN68" i="70" s="1"/>
  <c r="AO68" i="70" s="1"/>
  <c r="BC68" i="70" s="1"/>
  <c r="BD68" i="70" s="1"/>
  <c r="L69" i="70"/>
  <c r="Y69" i="70" s="1"/>
  <c r="Z69" i="70" s="1"/>
  <c r="AN69" i="70" s="1"/>
  <c r="AO69" i="70" s="1"/>
  <c r="BC69" i="70" s="1"/>
  <c r="BD69" i="70" s="1"/>
  <c r="L67" i="70"/>
  <c r="Y67" i="70" s="1"/>
  <c r="Z67" i="70" s="1"/>
  <c r="AN67" i="70" s="1"/>
  <c r="AO67" i="70" s="1"/>
  <c r="BC67" i="70" s="1"/>
  <c r="BD67" i="70" s="1"/>
  <c r="L60" i="70"/>
  <c r="Y60" i="70" s="1"/>
  <c r="L66" i="70"/>
  <c r="Y66" i="70" s="1"/>
  <c r="Z66" i="70" s="1"/>
  <c r="AN66" i="70" s="1"/>
  <c r="AO66" i="70" s="1"/>
  <c r="BC66" i="70" s="1"/>
  <c r="BD66" i="70" s="1"/>
  <c r="L74" i="70"/>
  <c r="Y74" i="70" s="1"/>
  <c r="Z74" i="70" s="1"/>
  <c r="AN74" i="70" s="1"/>
  <c r="AO74" i="70" s="1"/>
  <c r="BC74" i="70" s="1"/>
  <c r="BD74" i="70" s="1"/>
  <c r="L70" i="70"/>
  <c r="Y70" i="70" s="1"/>
  <c r="Z70" i="70" s="1"/>
  <c r="AN70" i="70" s="1"/>
  <c r="AO70" i="70" s="1"/>
  <c r="BC70" i="70" s="1"/>
  <c r="BD70" i="70" s="1"/>
  <c r="L80" i="70"/>
  <c r="Y80" i="70" s="1"/>
  <c r="Z80" i="70" s="1"/>
  <c r="AN80" i="70" s="1"/>
  <c r="AO80" i="70" s="1"/>
  <c r="BC80" i="70" s="1"/>
  <c r="BD80" i="70" s="1"/>
  <c r="L79" i="70"/>
  <c r="Y79" i="70" s="1"/>
  <c r="Z79" i="70" s="1"/>
  <c r="AN79" i="70" s="1"/>
  <c r="AO79" i="70" s="1"/>
  <c r="BC79" i="70" s="1"/>
  <c r="BD79" i="70" s="1"/>
  <c r="L77" i="70"/>
  <c r="Y77" i="70" s="1"/>
  <c r="Z77" i="70" s="1"/>
  <c r="AN77" i="70" s="1"/>
  <c r="AO77" i="70" s="1"/>
  <c r="BC77" i="70" s="1"/>
  <c r="BD77" i="70" s="1"/>
  <c r="L76" i="70"/>
  <c r="Y76" i="70" s="1"/>
  <c r="Z76" i="70" s="1"/>
  <c r="AN76" i="70" s="1"/>
  <c r="AO76" i="70" s="1"/>
  <c r="BC76" i="70" s="1"/>
  <c r="BD76" i="70" s="1"/>
  <c r="L73" i="70"/>
  <c r="Y73" i="70" s="1"/>
  <c r="Z73" i="70" s="1"/>
  <c r="AN73" i="70" s="1"/>
  <c r="AO73" i="70" s="1"/>
  <c r="BC73" i="70" s="1"/>
  <c r="BD73" i="70" s="1"/>
  <c r="L72" i="70"/>
  <c r="M72" i="70" s="1"/>
  <c r="L64" i="70"/>
  <c r="M64" i="70" s="1"/>
  <c r="L63" i="70"/>
  <c r="Y63" i="70" s="1"/>
  <c r="Z63" i="70" s="1"/>
  <c r="AN63" i="70" s="1"/>
  <c r="AO63" i="70" s="1"/>
  <c r="BC63" i="70" s="1"/>
  <c r="BD63" i="70" s="1"/>
  <c r="L61" i="70"/>
  <c r="Y61" i="70" s="1"/>
  <c r="Z61" i="70" s="1"/>
  <c r="AN61" i="70" s="1"/>
  <c r="AO61" i="70" s="1"/>
  <c r="BC61" i="70" s="1"/>
  <c r="BD61" i="70" s="1"/>
  <c r="L45" i="70"/>
  <c r="Y45" i="70" s="1"/>
  <c r="Z45" i="70" s="1"/>
  <c r="AN45" i="70" s="1"/>
  <c r="AO45" i="70" s="1"/>
  <c r="BC45" i="70" s="1"/>
  <c r="BD45" i="70" s="1"/>
  <c r="AG175" i="45" l="1"/>
  <c r="AG220" i="45"/>
  <c r="AG173" i="45"/>
  <c r="AG154" i="45"/>
  <c r="AG200" i="45"/>
  <c r="AG246" i="45"/>
  <c r="AG238" i="45"/>
  <c r="AG217" i="45"/>
  <c r="AG198" i="45"/>
  <c r="AG223" i="45"/>
  <c r="AG211" i="45"/>
  <c r="AG180" i="45"/>
  <c r="AG194" i="45"/>
  <c r="AG201" i="45"/>
  <c r="AG189" i="45"/>
  <c r="AG224" i="45"/>
  <c r="AG132" i="45"/>
  <c r="AG242" i="45"/>
  <c r="AG172" i="45"/>
  <c r="AG179" i="45"/>
  <c r="AG153" i="45"/>
  <c r="AG241" i="45"/>
  <c r="AG123" i="45"/>
  <c r="AG233" i="45"/>
  <c r="AG156" i="45"/>
  <c r="AG195" i="45"/>
  <c r="AG131" i="45"/>
  <c r="AG197" i="45"/>
  <c r="AG167" i="45"/>
  <c r="AG222" i="45"/>
  <c r="AG136" i="45"/>
  <c r="AG202" i="45"/>
  <c r="AG176" i="45"/>
  <c r="AG216" i="45"/>
  <c r="AG150" i="45"/>
  <c r="AG135" i="45"/>
  <c r="AG245" i="45"/>
  <c r="AG219" i="45"/>
  <c r="AG145" i="45"/>
  <c r="AG178" i="45"/>
  <c r="AG244" i="45"/>
  <c r="AG129" i="45"/>
  <c r="AG239" i="45"/>
  <c r="AG158" i="45"/>
  <c r="AG128" i="45"/>
  <c r="AG157" i="45"/>
  <c r="AG134" i="45"/>
  <c r="AG151" i="45"/>
  <c r="BH54" i="70"/>
  <c r="J7" i="38"/>
  <c r="Y7" i="38"/>
  <c r="E31" i="38"/>
  <c r="E53" i="38" s="1"/>
  <c r="E43" i="38"/>
  <c r="V7" i="38"/>
  <c r="M7" i="38"/>
  <c r="P7" i="38"/>
  <c r="E44" i="38"/>
  <c r="E36" i="38"/>
  <c r="AY72" i="70"/>
  <c r="AY77" i="70"/>
  <c r="E42" i="38"/>
  <c r="E34" i="38"/>
  <c r="BH61" i="70"/>
  <c r="BN61" i="70" s="1"/>
  <c r="E46" i="38"/>
  <c r="E38" i="38"/>
  <c r="AY66" i="70"/>
  <c r="AY78" i="70"/>
  <c r="F72" i="38"/>
  <c r="F64" i="38"/>
  <c r="AY53" i="70"/>
  <c r="BH71" i="70"/>
  <c r="BN71" i="70" s="1"/>
  <c r="BH65" i="70"/>
  <c r="BN65" i="70" s="1"/>
  <c r="BH74" i="70"/>
  <c r="BN74" i="70" s="1"/>
  <c r="BH80" i="70"/>
  <c r="BN80" i="70" s="1"/>
  <c r="S19" i="72"/>
  <c r="S9" i="72"/>
  <c r="AY67" i="70"/>
  <c r="BH55" i="70"/>
  <c r="BN55" i="70" s="1"/>
  <c r="BH75" i="70"/>
  <c r="BN75" i="70" s="1"/>
  <c r="F68" i="38"/>
  <c r="F56" i="38"/>
  <c r="F60" i="38"/>
  <c r="F66" i="38"/>
  <c r="F58" i="38"/>
  <c r="E47" i="38"/>
  <c r="E39" i="38"/>
  <c r="E41" i="38"/>
  <c r="E48" i="38"/>
  <c r="E40" i="38"/>
  <c r="E32" i="38"/>
  <c r="E37" i="38"/>
  <c r="E35" i="38"/>
  <c r="E45" i="38"/>
  <c r="E33" i="38"/>
  <c r="BH69" i="70"/>
  <c r="BN69" i="70" s="1"/>
  <c r="F9" i="29"/>
  <c r="Z9" i="72"/>
  <c r="S25" i="72"/>
  <c r="S22" i="72"/>
  <c r="S24" i="72"/>
  <c r="E51" i="38"/>
  <c r="F73" i="38"/>
  <c r="L27" i="38" s="1"/>
  <c r="E49" i="38"/>
  <c r="F71" i="38"/>
  <c r="Y9" i="72"/>
  <c r="AA8" i="72"/>
  <c r="AC8" i="70" s="1"/>
  <c r="AL8" i="70" s="1"/>
  <c r="AM8" i="70" s="1"/>
  <c r="AY49" i="70"/>
  <c r="BH70" i="70"/>
  <c r="BN70" i="70" s="1"/>
  <c r="S23" i="72"/>
  <c r="S20" i="72"/>
  <c r="AY57" i="70"/>
  <c r="AY64" i="70"/>
  <c r="BH79" i="70"/>
  <c r="BN79" i="70" s="1"/>
  <c r="S21" i="72"/>
  <c r="S18" i="72"/>
  <c r="S13" i="72"/>
  <c r="Q14" i="72"/>
  <c r="S12" i="72"/>
  <c r="AY63" i="70"/>
  <c r="AY68" i="70"/>
  <c r="BH76" i="70"/>
  <c r="BN76" i="70" s="1"/>
  <c r="BN68" i="70"/>
  <c r="BN73" i="70"/>
  <c r="I81" i="70"/>
  <c r="M47" i="70"/>
  <c r="M53" i="70"/>
  <c r="M55" i="70"/>
  <c r="M61" i="70"/>
  <c r="M77" i="70"/>
  <c r="M79" i="70"/>
  <c r="M75" i="70"/>
  <c r="M50" i="70"/>
  <c r="M58" i="70"/>
  <c r="M66" i="70"/>
  <c r="M73" i="70"/>
  <c r="M68" i="70"/>
  <c r="M69" i="70"/>
  <c r="M46" i="70"/>
  <c r="M48" i="70"/>
  <c r="M51" i="70"/>
  <c r="M54" i="70"/>
  <c r="M56" i="70"/>
  <c r="M59" i="70"/>
  <c r="M74" i="70"/>
  <c r="M78" i="70"/>
  <c r="M80" i="70"/>
  <c r="M45" i="70"/>
  <c r="M76" i="70"/>
  <c r="M49" i="70"/>
  <c r="M52" i="70"/>
  <c r="M57" i="70"/>
  <c r="M60" i="70"/>
  <c r="M63" i="70"/>
  <c r="M67" i="70"/>
  <c r="M71" i="70"/>
  <c r="M70" i="70"/>
  <c r="AR45" i="70"/>
  <c r="AT45" i="70"/>
  <c r="BI45" i="70" s="1"/>
  <c r="T14" i="72"/>
  <c r="BH48" i="70"/>
  <c r="BN48" i="70" s="1"/>
  <c r="AY36" i="70"/>
  <c r="BH56" i="70"/>
  <c r="BN56" i="70" s="1"/>
  <c r="AL45" i="70"/>
  <c r="AM45" i="70" s="1"/>
  <c r="Y64" i="70"/>
  <c r="Z64" i="70" s="1"/>
  <c r="AN64" i="70" s="1"/>
  <c r="AO64" i="70" s="1"/>
  <c r="BC64" i="70" s="1"/>
  <c r="BD64" i="70" s="1"/>
  <c r="AY73" i="70"/>
  <c r="Y65" i="70"/>
  <c r="Z65" i="70" s="1"/>
  <c r="AN65" i="70" s="1"/>
  <c r="AO65" i="70" s="1"/>
  <c r="BC65" i="70" s="1"/>
  <c r="BD65" i="70" s="1"/>
  <c r="Y72" i="70"/>
  <c r="Z72" i="70" s="1"/>
  <c r="AN72" i="70" s="1"/>
  <c r="AO72" i="70" s="1"/>
  <c r="BC72" i="70" s="1"/>
  <c r="BD72" i="70" s="1"/>
  <c r="BN77" i="70"/>
  <c r="BN78" i="70"/>
  <c r="BN72" i="70"/>
  <c r="BN66" i="70"/>
  <c r="BN67" i="70"/>
  <c r="BN63" i="70"/>
  <c r="BN38" i="70"/>
  <c r="BN39" i="70"/>
  <c r="AY40" i="70"/>
  <c r="BN41" i="70"/>
  <c r="BN43" i="70"/>
  <c r="BN36" i="70"/>
  <c r="BN40" i="70"/>
  <c r="BN42" i="70"/>
  <c r="BN37" i="70"/>
  <c r="BN35" i="70"/>
  <c r="BN30" i="70"/>
  <c r="BE27" i="70"/>
  <c r="BF27" i="70" s="1"/>
  <c r="BN32" i="70"/>
  <c r="BN34" i="70"/>
  <c r="BN28" i="70"/>
  <c r="BN27" i="70"/>
  <c r="BN33" i="70"/>
  <c r="BN29" i="70"/>
  <c r="BN26" i="70"/>
  <c r="BN57" i="70"/>
  <c r="AY47" i="70"/>
  <c r="BN49" i="70"/>
  <c r="AY46" i="70"/>
  <c r="AY45" i="70"/>
  <c r="BN54" i="70"/>
  <c r="BN53" i="70"/>
  <c r="BN47" i="70"/>
  <c r="BN46" i="70"/>
  <c r="BN45" i="70"/>
  <c r="BN24" i="70"/>
  <c r="BN18" i="70"/>
  <c r="BN19" i="70"/>
  <c r="BN20" i="70"/>
  <c r="AY17" i="70"/>
  <c r="BN17" i="70"/>
  <c r="BN16" i="70"/>
  <c r="BN10" i="70"/>
  <c r="BN9" i="70"/>
  <c r="BN11" i="70"/>
  <c r="BN12" i="70"/>
  <c r="BN8" i="70"/>
  <c r="AB9" i="72" l="1"/>
  <c r="Z10" i="72"/>
  <c r="S14" i="72"/>
  <c r="Q15" i="72"/>
  <c r="AZ45" i="70"/>
  <c r="BA45" i="70" s="1"/>
  <c r="BB45" i="70" s="1"/>
  <c r="Y10" i="72"/>
  <c r="AA9" i="72"/>
  <c r="T15" i="72"/>
  <c r="AT8" i="70"/>
  <c r="AR8" i="70"/>
  <c r="BK45" i="70"/>
  <c r="BO45" i="70" s="1"/>
  <c r="BG45" i="70"/>
  <c r="M20" i="8"/>
  <c r="AB10" i="72" l="1"/>
  <c r="Z11" i="72"/>
  <c r="AG54" i="70"/>
  <c r="AV54" i="70" s="1"/>
  <c r="AI54" i="70"/>
  <c r="AX54" i="70" s="1"/>
  <c r="BM54" i="70" s="1"/>
  <c r="AC54" i="70"/>
  <c r="AE54" i="70"/>
  <c r="AC46" i="70"/>
  <c r="Q16" i="72"/>
  <c r="S16" i="72" s="1"/>
  <c r="S15" i="72"/>
  <c r="BP45" i="70"/>
  <c r="BQ45" i="70" s="1"/>
  <c r="AG17" i="70"/>
  <c r="AV17" i="70" s="1"/>
  <c r="AE17" i="70"/>
  <c r="AI17" i="70"/>
  <c r="AX17" i="70" s="1"/>
  <c r="BM17" i="70" s="1"/>
  <c r="AC17" i="70"/>
  <c r="AC9" i="70"/>
  <c r="Y11" i="72"/>
  <c r="AA10" i="72"/>
  <c r="BG8" i="70"/>
  <c r="BK8" i="70"/>
  <c r="BI8" i="70"/>
  <c r="AZ8" i="70"/>
  <c r="BA8" i="70" s="1"/>
  <c r="BB8" i="70" s="1"/>
  <c r="T16" i="72"/>
  <c r="AL46" i="70" l="1"/>
  <c r="AM46" i="70" s="1"/>
  <c r="AT46" i="70"/>
  <c r="AR46" i="70"/>
  <c r="AK54" i="70"/>
  <c r="AL54" i="70" s="1"/>
  <c r="AM54" i="70" s="1"/>
  <c r="Z12" i="72"/>
  <c r="AB11" i="72"/>
  <c r="AT54" i="70"/>
  <c r="AR54" i="70"/>
  <c r="AC47" i="70"/>
  <c r="AE55" i="70"/>
  <c r="AG55" i="70"/>
  <c r="AV55" i="70" s="1"/>
  <c r="AI55" i="70"/>
  <c r="AX55" i="70" s="1"/>
  <c r="BM55" i="70" s="1"/>
  <c r="AC55" i="70"/>
  <c r="BO8" i="70"/>
  <c r="BP8" i="70" s="1"/>
  <c r="BQ8" i="70" s="1"/>
  <c r="T18" i="72"/>
  <c r="AK17" i="70"/>
  <c r="AL17" i="70" s="1"/>
  <c r="AM17" i="70" s="1"/>
  <c r="AG18" i="70"/>
  <c r="AV18" i="70" s="1"/>
  <c r="AE18" i="70"/>
  <c r="AI18" i="70"/>
  <c r="AX18" i="70" s="1"/>
  <c r="BM18" i="70" s="1"/>
  <c r="AC18" i="70"/>
  <c r="AC10" i="70"/>
  <c r="AR9" i="70"/>
  <c r="AT9" i="70"/>
  <c r="AL9" i="70"/>
  <c r="AM9" i="70" s="1"/>
  <c r="Y12" i="72"/>
  <c r="AA11" i="72"/>
  <c r="AT17" i="70"/>
  <c r="AR17" i="70"/>
  <c r="L8" i="36"/>
  <c r="K8" i="36"/>
  <c r="J8" i="36"/>
  <c r="I8" i="36"/>
  <c r="H8" i="36"/>
  <c r="G8" i="36"/>
  <c r="F29" i="38"/>
  <c r="G29" i="38"/>
  <c r="BR203" i="45"/>
  <c r="BN203" i="45"/>
  <c r="BJ203" i="45"/>
  <c r="BR191" i="45"/>
  <c r="BN191" i="45"/>
  <c r="BJ191" i="45"/>
  <c r="BR190" i="45"/>
  <c r="BN190" i="45"/>
  <c r="BJ190" i="45"/>
  <c r="BJ183" i="45"/>
  <c r="BB185" i="45"/>
  <c r="BB187" i="45"/>
  <c r="BA187" i="45" s="1"/>
  <c r="I209" i="45" s="1"/>
  <c r="BB203" i="45"/>
  <c r="BA203" i="45" s="1"/>
  <c r="I225" i="45" s="1"/>
  <c r="BR137" i="45"/>
  <c r="BR125" i="45"/>
  <c r="BR124" i="45"/>
  <c r="BN137" i="45"/>
  <c r="BJ137" i="45"/>
  <c r="BJ125" i="45"/>
  <c r="BJ124" i="45"/>
  <c r="BE203" i="45"/>
  <c r="AX203" i="45"/>
  <c r="AW203" i="45" s="1"/>
  <c r="H225" i="45" s="1"/>
  <c r="BB192" i="45"/>
  <c r="BA192" i="45" s="1"/>
  <c r="I214" i="45" s="1"/>
  <c r="AX192" i="45"/>
  <c r="BE191" i="45"/>
  <c r="BB191" i="45"/>
  <c r="BA191" i="45" s="1"/>
  <c r="I213" i="45" s="1"/>
  <c r="AX191" i="45"/>
  <c r="AW191" i="45" s="1"/>
  <c r="H213" i="45" s="1"/>
  <c r="BE190" i="45"/>
  <c r="BB190" i="45"/>
  <c r="BA190" i="45" s="1"/>
  <c r="I212" i="45" s="1"/>
  <c r="AX190" i="45"/>
  <c r="AW190" i="45" s="1"/>
  <c r="H212" i="45" s="1"/>
  <c r="BE188" i="45"/>
  <c r="BB188" i="45"/>
  <c r="BA188" i="45" s="1"/>
  <c r="I210" i="45" s="1"/>
  <c r="AX188" i="45"/>
  <c r="AW188" i="45" s="1"/>
  <c r="H210" i="45" s="1"/>
  <c r="BE187" i="45"/>
  <c r="AX187" i="45"/>
  <c r="AW187" i="45" s="1"/>
  <c r="H209" i="45" s="1"/>
  <c r="BE186" i="45"/>
  <c r="BB186" i="45"/>
  <c r="BA186" i="45" s="1"/>
  <c r="I208" i="45" s="1"/>
  <c r="AX186" i="45"/>
  <c r="AW186" i="45" s="1"/>
  <c r="H208" i="45" s="1"/>
  <c r="BE185" i="45"/>
  <c r="AX185" i="45"/>
  <c r="AX183" i="45"/>
  <c r="AW183" i="45" s="1"/>
  <c r="H205" i="45" s="1"/>
  <c r="BI54" i="70" l="1"/>
  <c r="AZ54" i="70"/>
  <c r="BA54" i="70" s="1"/>
  <c r="BB54" i="70" s="1"/>
  <c r="BG46" i="70"/>
  <c r="BK46" i="70"/>
  <c r="AK55" i="70"/>
  <c r="AL55" i="70" s="1"/>
  <c r="AM55" i="70" s="1"/>
  <c r="AC48" i="70"/>
  <c r="AC56" i="70"/>
  <c r="AE56" i="70"/>
  <c r="AG56" i="70"/>
  <c r="AV56" i="70" s="1"/>
  <c r="AI56" i="70"/>
  <c r="AX56" i="70" s="1"/>
  <c r="BM56" i="70" s="1"/>
  <c r="BI46" i="70"/>
  <c r="AZ46" i="70"/>
  <c r="BA46" i="70" s="1"/>
  <c r="BB46" i="70" s="1"/>
  <c r="BK54" i="70"/>
  <c r="BO54" i="70" s="1"/>
  <c r="BG54" i="70"/>
  <c r="AT55" i="70"/>
  <c r="AR55" i="70"/>
  <c r="AR47" i="70"/>
  <c r="AT47" i="70"/>
  <c r="AL47" i="70"/>
  <c r="AM47" i="70" s="1"/>
  <c r="AB12" i="72"/>
  <c r="Z13" i="72"/>
  <c r="J225" i="45"/>
  <c r="AB33" i="54" s="1"/>
  <c r="J213" i="45"/>
  <c r="AB21" i="54" s="1"/>
  <c r="AA16" i="54"/>
  <c r="AA17" i="54"/>
  <c r="J212" i="45"/>
  <c r="AB20" i="54" s="1"/>
  <c r="AA33" i="54"/>
  <c r="J208" i="45"/>
  <c r="AB16" i="54" s="1"/>
  <c r="J209" i="45"/>
  <c r="AB17" i="54" s="1"/>
  <c r="AA21" i="54"/>
  <c r="AA20" i="54"/>
  <c r="AA13" i="54"/>
  <c r="AA18" i="54"/>
  <c r="J207" i="45"/>
  <c r="AB15" i="54" s="1"/>
  <c r="J210" i="45"/>
  <c r="AB18" i="54" s="1"/>
  <c r="E60" i="38"/>
  <c r="E68" i="38"/>
  <c r="BE192" i="45"/>
  <c r="J214" i="45" s="1"/>
  <c r="AB22" i="54" s="1"/>
  <c r="E56" i="38"/>
  <c r="E64" i="38"/>
  <c r="E72" i="38"/>
  <c r="BI183" i="45"/>
  <c r="R31" i="38" s="1"/>
  <c r="R7" i="38" s="1"/>
  <c r="Q7" i="38" s="1"/>
  <c r="AW192" i="45"/>
  <c r="H214" i="45" s="1"/>
  <c r="E65" i="38"/>
  <c r="E54" i="38"/>
  <c r="E58" i="38"/>
  <c r="E62" i="38"/>
  <c r="E66" i="38"/>
  <c r="E70" i="38"/>
  <c r="E74" i="38"/>
  <c r="BQ191" i="45"/>
  <c r="CD191" i="45" s="1"/>
  <c r="E57" i="38"/>
  <c r="E69" i="38"/>
  <c r="E55" i="38"/>
  <c r="E59" i="38"/>
  <c r="E63" i="38"/>
  <c r="E67" i="38"/>
  <c r="E71" i="38"/>
  <c r="BM190" i="45"/>
  <c r="O212" i="45" s="1"/>
  <c r="E61" i="38"/>
  <c r="E73" i="38"/>
  <c r="BQ190" i="45"/>
  <c r="CD190" i="45" s="1"/>
  <c r="BI203" i="45"/>
  <c r="CB203" i="45" s="1"/>
  <c r="BI191" i="45"/>
  <c r="CB191" i="45" s="1"/>
  <c r="BM203" i="45"/>
  <c r="O225" i="45" s="1"/>
  <c r="BI190" i="45"/>
  <c r="N212" i="45" s="1"/>
  <c r="BM191" i="45"/>
  <c r="O213" i="45" s="1"/>
  <c r="BQ203" i="45"/>
  <c r="CD203" i="45" s="1"/>
  <c r="AX184" i="45"/>
  <c r="AG19" i="70"/>
  <c r="AV19" i="70" s="1"/>
  <c r="AE19" i="70"/>
  <c r="AI19" i="70"/>
  <c r="AX19" i="70" s="1"/>
  <c r="BM19" i="70" s="1"/>
  <c r="AC19" i="70"/>
  <c r="AC11" i="70"/>
  <c r="AR18" i="70"/>
  <c r="AT18" i="70"/>
  <c r="Y13" i="72"/>
  <c r="AA12" i="72"/>
  <c r="BI9" i="70"/>
  <c r="AZ9" i="70"/>
  <c r="BA9" i="70" s="1"/>
  <c r="BB9" i="70" s="1"/>
  <c r="BG17" i="70"/>
  <c r="BK17" i="70"/>
  <c r="BK9" i="70"/>
  <c r="BG9" i="70"/>
  <c r="AK18" i="70"/>
  <c r="AL18" i="70" s="1"/>
  <c r="AM18" i="70" s="1"/>
  <c r="BI17" i="70"/>
  <c r="AZ17" i="70"/>
  <c r="BA17" i="70" s="1"/>
  <c r="BB17" i="70" s="1"/>
  <c r="AR10" i="70"/>
  <c r="AT10" i="70"/>
  <c r="AL10" i="70"/>
  <c r="AM10" i="70" s="1"/>
  <c r="R20" i="72"/>
  <c r="T19" i="72"/>
  <c r="E29" i="38"/>
  <c r="F7" i="36" s="1"/>
  <c r="G25" i="35" s="1"/>
  <c r="C12" i="40" s="1"/>
  <c r="BA185" i="45"/>
  <c r="BB184" i="45"/>
  <c r="AW185" i="45"/>
  <c r="H207" i="45" s="1"/>
  <c r="BP54" i="70" l="1"/>
  <c r="BQ54" i="70" s="1"/>
  <c r="AK56" i="70"/>
  <c r="AL56" i="70" s="1"/>
  <c r="AM56" i="70" s="1"/>
  <c r="BO46" i="70"/>
  <c r="BP46" i="70" s="1"/>
  <c r="BQ46" i="70" s="1"/>
  <c r="G26" i="35"/>
  <c r="G27" i="35"/>
  <c r="G28" i="35"/>
  <c r="AE57" i="70"/>
  <c r="AI57" i="70"/>
  <c r="AX57" i="70" s="1"/>
  <c r="BM57" i="70" s="1"/>
  <c r="AC49" i="70"/>
  <c r="AG57" i="70"/>
  <c r="AV57" i="70" s="1"/>
  <c r="AC57" i="70"/>
  <c r="BI55" i="70"/>
  <c r="AZ55" i="70"/>
  <c r="BA55" i="70" s="1"/>
  <c r="BB55" i="70" s="1"/>
  <c r="AT56" i="70"/>
  <c r="AR56" i="70"/>
  <c r="BG55" i="70"/>
  <c r="BK55" i="70"/>
  <c r="BI47" i="70"/>
  <c r="AZ47" i="70"/>
  <c r="BA47" i="70" s="1"/>
  <c r="BB47" i="70" s="1"/>
  <c r="AR48" i="70"/>
  <c r="AT48" i="70"/>
  <c r="AL48" i="70"/>
  <c r="AM48" i="70" s="1"/>
  <c r="AB13" i="72"/>
  <c r="Z14" i="72"/>
  <c r="BK47" i="70"/>
  <c r="BG47" i="70"/>
  <c r="S39" i="38"/>
  <c r="S15" i="38" s="1"/>
  <c r="R39" i="38"/>
  <c r="R15" i="38" s="1"/>
  <c r="S51" i="38"/>
  <c r="S27" i="38" s="1"/>
  <c r="S38" i="38"/>
  <c r="S14" i="38" s="1"/>
  <c r="R51" i="38"/>
  <c r="R27" i="38" s="1"/>
  <c r="R38" i="38"/>
  <c r="Q31" i="38"/>
  <c r="AA22" i="54"/>
  <c r="CC191" i="45"/>
  <c r="P225" i="45"/>
  <c r="N213" i="45"/>
  <c r="CC203" i="45"/>
  <c r="N225" i="45"/>
  <c r="CC190" i="45"/>
  <c r="P213" i="45"/>
  <c r="CB190" i="45"/>
  <c r="P212" i="45"/>
  <c r="BA184" i="45"/>
  <c r="I206" i="45" s="1"/>
  <c r="I207" i="45"/>
  <c r="AW184" i="45"/>
  <c r="H206" i="45" s="1"/>
  <c r="R225" i="45"/>
  <c r="BN225" i="45"/>
  <c r="R212" i="45"/>
  <c r="BN212" i="45"/>
  <c r="Q212" i="45"/>
  <c r="BJ212" i="45"/>
  <c r="N205" i="45"/>
  <c r="AC13" i="54" s="1"/>
  <c r="CB183" i="45"/>
  <c r="R213" i="45"/>
  <c r="BN213" i="45"/>
  <c r="BE184" i="45"/>
  <c r="BO17" i="70"/>
  <c r="BP17" i="70" s="1"/>
  <c r="BQ17" i="70" s="1"/>
  <c r="BG18" i="70"/>
  <c r="BK18" i="70"/>
  <c r="AT19" i="70"/>
  <c r="AR19" i="70"/>
  <c r="AT11" i="70"/>
  <c r="AR11" i="70"/>
  <c r="AL11" i="70"/>
  <c r="AM11" i="70" s="1"/>
  <c r="R21" i="72"/>
  <c r="T20" i="72"/>
  <c r="Y14" i="72"/>
  <c r="AA13" i="72"/>
  <c r="BI10" i="70"/>
  <c r="AZ10" i="70"/>
  <c r="BA10" i="70" s="1"/>
  <c r="BB10" i="70" s="1"/>
  <c r="BO9" i="70"/>
  <c r="BP9" i="70" s="1"/>
  <c r="BQ9" i="70" s="1"/>
  <c r="BK10" i="70"/>
  <c r="BG10" i="70"/>
  <c r="AC20" i="70"/>
  <c r="AG20" i="70"/>
  <c r="AV20" i="70" s="1"/>
  <c r="AE20" i="70"/>
  <c r="AI20" i="70"/>
  <c r="AX20" i="70" s="1"/>
  <c r="BM20" i="70" s="1"/>
  <c r="AC12" i="70"/>
  <c r="BI18" i="70"/>
  <c r="AZ18" i="70"/>
  <c r="BA18" i="70" s="1"/>
  <c r="BB18" i="70" s="1"/>
  <c r="AK19" i="70"/>
  <c r="AL19" i="70" s="1"/>
  <c r="AM19" i="70" s="1"/>
  <c r="Q27" i="38" l="1"/>
  <c r="AA15" i="54"/>
  <c r="S213" i="45"/>
  <c r="AE21" i="54" s="1"/>
  <c r="AD21" i="54"/>
  <c r="Q213" i="45"/>
  <c r="AC21" i="54"/>
  <c r="S212" i="45"/>
  <c r="AE20" i="54" s="1"/>
  <c r="AD20" i="54"/>
  <c r="Q225" i="45"/>
  <c r="AC33" i="54"/>
  <c r="BR225" i="45"/>
  <c r="AD33" i="54"/>
  <c r="AC20" i="54"/>
  <c r="BO47" i="70"/>
  <c r="BP47" i="70" s="1"/>
  <c r="BQ47" i="70" s="1"/>
  <c r="Q51" i="38"/>
  <c r="BI56" i="70"/>
  <c r="AZ56" i="70"/>
  <c r="BA56" i="70" s="1"/>
  <c r="BB56" i="70" s="1"/>
  <c r="BI48" i="70"/>
  <c r="AZ48" i="70"/>
  <c r="BA48" i="70" s="1"/>
  <c r="BB48" i="70" s="1"/>
  <c r="AT49" i="70"/>
  <c r="AL49" i="70"/>
  <c r="AM49" i="70" s="1"/>
  <c r="AR49" i="70"/>
  <c r="Q15" i="38"/>
  <c r="AB14" i="72"/>
  <c r="Z15" i="72"/>
  <c r="BK48" i="70"/>
  <c r="BG48" i="70"/>
  <c r="BO55" i="70"/>
  <c r="BP55" i="70" s="1"/>
  <c r="BQ55" i="70" s="1"/>
  <c r="AE58" i="70"/>
  <c r="AG58" i="70"/>
  <c r="AV58" i="70" s="1"/>
  <c r="AI58" i="70"/>
  <c r="AX58" i="70" s="1"/>
  <c r="BM58" i="70" s="1"/>
  <c r="AC58" i="70"/>
  <c r="AC50" i="70"/>
  <c r="BG56" i="70"/>
  <c r="BK56" i="70"/>
  <c r="AR57" i="70"/>
  <c r="AT57" i="70"/>
  <c r="AK57" i="70"/>
  <c r="AL57" i="70" s="1"/>
  <c r="AM57" i="70" s="1"/>
  <c r="Q39" i="38"/>
  <c r="Q38" i="38"/>
  <c r="R14" i="38"/>
  <c r="Q14" i="38" s="1"/>
  <c r="AA14" i="54"/>
  <c r="J206" i="45"/>
  <c r="AB14" i="54" s="1"/>
  <c r="S225" i="45"/>
  <c r="AE33" i="54" s="1"/>
  <c r="BR213" i="45"/>
  <c r="BJ213" i="45"/>
  <c r="BJ225" i="45"/>
  <c r="BR212" i="45"/>
  <c r="Q205" i="45"/>
  <c r="BJ205" i="45"/>
  <c r="AT20" i="70"/>
  <c r="AR20" i="70"/>
  <c r="AT12" i="70"/>
  <c r="AR12" i="70"/>
  <c r="AL12" i="70"/>
  <c r="AM12" i="70" s="1"/>
  <c r="AK20" i="70"/>
  <c r="AL20" i="70" s="1"/>
  <c r="AM20" i="70" s="1"/>
  <c r="Y15" i="72"/>
  <c r="AA14" i="72"/>
  <c r="BI11" i="70"/>
  <c r="AZ11" i="70"/>
  <c r="BA11" i="70" s="1"/>
  <c r="BB11" i="70" s="1"/>
  <c r="BI19" i="70"/>
  <c r="AZ19" i="70"/>
  <c r="BA19" i="70" s="1"/>
  <c r="BB19" i="70" s="1"/>
  <c r="BO10" i="70"/>
  <c r="BP10" i="70" s="1"/>
  <c r="BQ10" i="70" s="1"/>
  <c r="AI21" i="70"/>
  <c r="AX21" i="70" s="1"/>
  <c r="BM21" i="70" s="1"/>
  <c r="AC13" i="70"/>
  <c r="AG21" i="70"/>
  <c r="AV21" i="70" s="1"/>
  <c r="AE21" i="70"/>
  <c r="AC21" i="70"/>
  <c r="R22" i="72"/>
  <c r="T21" i="72"/>
  <c r="BO18" i="70"/>
  <c r="BP18" i="70" s="1"/>
  <c r="BQ18" i="70" s="1"/>
  <c r="BK11" i="70"/>
  <c r="BG11" i="70"/>
  <c r="BK19" i="70"/>
  <c r="BG19" i="70"/>
  <c r="BK49" i="70" l="1"/>
  <c r="BG49" i="70"/>
  <c r="BO48" i="70"/>
  <c r="BP48" i="70" s="1"/>
  <c r="BQ48" i="70" s="1"/>
  <c r="BI57" i="70"/>
  <c r="AZ57" i="70"/>
  <c r="BA57" i="70" s="1"/>
  <c r="BB57" i="70" s="1"/>
  <c r="AR50" i="70"/>
  <c r="AT50" i="70"/>
  <c r="BI50" i="70" s="1"/>
  <c r="Z16" i="72"/>
  <c r="AB15" i="72"/>
  <c r="BG57" i="70"/>
  <c r="BK57" i="70"/>
  <c r="AT58" i="70"/>
  <c r="BI58" i="70" s="1"/>
  <c r="AR58" i="70"/>
  <c r="AC51" i="70"/>
  <c r="AI59" i="70"/>
  <c r="AX59" i="70" s="1"/>
  <c r="BM59" i="70" s="1"/>
  <c r="AC59" i="70"/>
  <c r="AE59" i="70"/>
  <c r="AG59" i="70"/>
  <c r="AV59" i="70" s="1"/>
  <c r="AZ49" i="70"/>
  <c r="BA49" i="70" s="1"/>
  <c r="BB49" i="70" s="1"/>
  <c r="BI49" i="70"/>
  <c r="BO56" i="70"/>
  <c r="BP56" i="70" s="1"/>
  <c r="BQ56" i="70" s="1"/>
  <c r="BG20" i="70"/>
  <c r="BK20" i="70"/>
  <c r="BO11" i="70"/>
  <c r="BP11" i="70" s="1"/>
  <c r="BQ11" i="70" s="1"/>
  <c r="AE22" i="70"/>
  <c r="AC14" i="70"/>
  <c r="AG22" i="70"/>
  <c r="AV22" i="70" s="1"/>
  <c r="AI22" i="70"/>
  <c r="AX22" i="70" s="1"/>
  <c r="BM22" i="70" s="1"/>
  <c r="AC22" i="70"/>
  <c r="BK12" i="70"/>
  <c r="BG12" i="70"/>
  <c r="BI20" i="70"/>
  <c r="AZ20" i="70"/>
  <c r="BA20" i="70" s="1"/>
  <c r="BB20" i="70" s="1"/>
  <c r="R23" i="72"/>
  <c r="T22" i="72"/>
  <c r="AR13" i="70"/>
  <c r="AT13" i="70"/>
  <c r="Y16" i="72"/>
  <c r="AA15" i="72"/>
  <c r="BI12" i="70"/>
  <c r="AZ12" i="70"/>
  <c r="BA12" i="70" s="1"/>
  <c r="BB12" i="70" s="1"/>
  <c r="AR21" i="70"/>
  <c r="AT21" i="70"/>
  <c r="BO19" i="70"/>
  <c r="BP19" i="70" s="1"/>
  <c r="BQ19" i="70" s="1"/>
  <c r="AE52" i="71"/>
  <c r="S81" i="75" s="1"/>
  <c r="AF52" i="71"/>
  <c r="BU230" i="45" s="1"/>
  <c r="AE53" i="71"/>
  <c r="S82" i="75" s="1"/>
  <c r="AF53" i="71"/>
  <c r="AE54" i="71"/>
  <c r="AF54" i="71"/>
  <c r="AE58" i="71"/>
  <c r="AF58" i="71"/>
  <c r="BU236" i="45" s="1"/>
  <c r="AF51" i="71"/>
  <c r="BU229" i="45" s="1"/>
  <c r="AE51" i="71"/>
  <c r="S80" i="75" s="1"/>
  <c r="AE30" i="71"/>
  <c r="S59" i="75" s="1"/>
  <c r="AF30" i="71"/>
  <c r="BU208" i="45" s="1"/>
  <c r="AE31" i="71"/>
  <c r="S60" i="75" s="1"/>
  <c r="AF31" i="71"/>
  <c r="AE32" i="71"/>
  <c r="AF32" i="71"/>
  <c r="AE36" i="71"/>
  <c r="AF36" i="71"/>
  <c r="BU214" i="45" s="1"/>
  <c r="AF29" i="71"/>
  <c r="BU207" i="45" s="1"/>
  <c r="AE29" i="71"/>
  <c r="S58" i="75" s="1"/>
  <c r="AF8" i="71"/>
  <c r="BU186" i="45" s="1"/>
  <c r="AF9" i="71"/>
  <c r="AF10" i="71"/>
  <c r="AF14" i="71"/>
  <c r="BU192" i="45" s="1"/>
  <c r="AF7" i="71"/>
  <c r="BU185" i="45" s="1"/>
  <c r="AE14" i="71"/>
  <c r="AE8" i="71"/>
  <c r="S37" i="75" s="1"/>
  <c r="AE9" i="71"/>
  <c r="S38" i="75" s="1"/>
  <c r="AE10" i="71"/>
  <c r="AE7" i="71"/>
  <c r="S36" i="75" s="1"/>
  <c r="BO49" i="70" l="1"/>
  <c r="BP49" i="70" s="1"/>
  <c r="BQ49" i="70" s="1"/>
  <c r="BO57" i="70"/>
  <c r="BP57" i="70" s="1"/>
  <c r="BQ57" i="70" s="1"/>
  <c r="AR51" i="70"/>
  <c r="AT51" i="70"/>
  <c r="BI51" i="70" s="1"/>
  <c r="BG50" i="70"/>
  <c r="BK50" i="70"/>
  <c r="AR59" i="70"/>
  <c r="AT59" i="70"/>
  <c r="BI59" i="70" s="1"/>
  <c r="Z18" i="72"/>
  <c r="AB16" i="72"/>
  <c r="BG58" i="70"/>
  <c r="BK58" i="70"/>
  <c r="AE60" i="70"/>
  <c r="AC60" i="70"/>
  <c r="AC52" i="70"/>
  <c r="AG60" i="70"/>
  <c r="AV60" i="70" s="1"/>
  <c r="AI60" i="70"/>
  <c r="AX60" i="70" s="1"/>
  <c r="BM60" i="70" s="1"/>
  <c r="K43" i="75"/>
  <c r="S43" i="75"/>
  <c r="K39" i="75"/>
  <c r="S39" i="75"/>
  <c r="K65" i="75"/>
  <c r="S65" i="75"/>
  <c r="K83" i="75"/>
  <c r="S83" i="75"/>
  <c r="K61" i="75"/>
  <c r="S61" i="75"/>
  <c r="K87" i="75"/>
  <c r="S87" i="75"/>
  <c r="BO12" i="70"/>
  <c r="BP12" i="70" s="1"/>
  <c r="BQ12" i="70" s="1"/>
  <c r="BO20" i="70"/>
  <c r="BP20" i="70" s="1"/>
  <c r="BQ20" i="70" s="1"/>
  <c r="BI21" i="70"/>
  <c r="BK21" i="70"/>
  <c r="BG21" i="70"/>
  <c r="Y18" i="72"/>
  <c r="AA16" i="72"/>
  <c r="AT22" i="70"/>
  <c r="AR22" i="70"/>
  <c r="AE23" i="70"/>
  <c r="AC15" i="70"/>
  <c r="AG23" i="70"/>
  <c r="AV23" i="70" s="1"/>
  <c r="AI23" i="70"/>
  <c r="AX23" i="70" s="1"/>
  <c r="BM23" i="70" s="1"/>
  <c r="AC23" i="70"/>
  <c r="BK13" i="70"/>
  <c r="BG13" i="70"/>
  <c r="R24" i="72"/>
  <c r="T23" i="72"/>
  <c r="AR14" i="70"/>
  <c r="AT14" i="70"/>
  <c r="BI13" i="70"/>
  <c r="K105" i="75"/>
  <c r="K131" i="75"/>
  <c r="K149" i="75"/>
  <c r="K109" i="75"/>
  <c r="K127" i="75"/>
  <c r="K153" i="75"/>
  <c r="AB49" i="71" a="1"/>
  <c r="AB49" i="71" s="1"/>
  <c r="AA49" i="71" a="1"/>
  <c r="AA49" i="71" s="1"/>
  <c r="AB27" i="71" a="1"/>
  <c r="AB27" i="71" s="1"/>
  <c r="AA27" i="71" a="1"/>
  <c r="AA27" i="71" s="1"/>
  <c r="AB5" i="71" a="1"/>
  <c r="AB5" i="71" s="1"/>
  <c r="AA5" i="71" a="1"/>
  <c r="AA5" i="71" s="1"/>
  <c r="Y68" i="71"/>
  <c r="X68" i="71"/>
  <c r="Y67" i="71"/>
  <c r="X67" i="71"/>
  <c r="Y66" i="71"/>
  <c r="X66" i="71"/>
  <c r="Y64" i="71"/>
  <c r="X64" i="71"/>
  <c r="Y63" i="71"/>
  <c r="X63" i="71"/>
  <c r="Y61" i="71"/>
  <c r="X61" i="71"/>
  <c r="Y60" i="71"/>
  <c r="X60" i="71"/>
  <c r="Y55" i="71"/>
  <c r="X55" i="71"/>
  <c r="Y46" i="71"/>
  <c r="X46" i="71"/>
  <c r="Y45" i="71"/>
  <c r="X45" i="71"/>
  <c r="Y44" i="71"/>
  <c r="X44" i="71"/>
  <c r="Y42" i="71"/>
  <c r="X42" i="71"/>
  <c r="Y41" i="71"/>
  <c r="X41" i="71"/>
  <c r="Y39" i="71"/>
  <c r="X39" i="71"/>
  <c r="Y38" i="71"/>
  <c r="X38" i="71"/>
  <c r="Y33" i="71"/>
  <c r="X33" i="71"/>
  <c r="Y24" i="71"/>
  <c r="X24" i="71"/>
  <c r="Y23" i="71"/>
  <c r="X23" i="71"/>
  <c r="Y22" i="71"/>
  <c r="X22" i="71"/>
  <c r="Y20" i="71"/>
  <c r="X20" i="71"/>
  <c r="Y19" i="71"/>
  <c r="X19" i="71"/>
  <c r="Y17" i="71"/>
  <c r="X17" i="71"/>
  <c r="Y16" i="71"/>
  <c r="X16" i="71"/>
  <c r="Y11" i="71"/>
  <c r="X11" i="71"/>
  <c r="BF137" i="45"/>
  <c r="BE137" i="45" s="1"/>
  <c r="J159" i="45" s="1"/>
  <c r="BF136" i="45"/>
  <c r="BF135" i="45"/>
  <c r="BF134" i="45"/>
  <c r="BF132" i="45"/>
  <c r="BF131" i="45"/>
  <c r="BF129" i="45"/>
  <c r="BF128" i="45"/>
  <c r="BF126" i="45"/>
  <c r="BF125" i="45"/>
  <c r="BE125" i="45" s="1"/>
  <c r="J147" i="45" s="1"/>
  <c r="BF124" i="45"/>
  <c r="BE124" i="45" s="1"/>
  <c r="J146" i="45" s="1"/>
  <c r="BF123" i="45"/>
  <c r="BR123" i="45" s="1"/>
  <c r="BF122" i="45"/>
  <c r="BE122" i="45" s="1"/>
  <c r="J144" i="45" s="1"/>
  <c r="BF121" i="45"/>
  <c r="BE121" i="45" s="1"/>
  <c r="J143" i="45" s="1"/>
  <c r="BF120" i="45"/>
  <c r="BE120" i="45" l="1"/>
  <c r="BF118" i="45"/>
  <c r="BE118" i="45" s="1"/>
  <c r="AT60" i="70"/>
  <c r="BI60" i="70" s="1"/>
  <c r="AR60" i="70"/>
  <c r="AB18" i="72"/>
  <c r="Z19" i="72"/>
  <c r="AC53" i="70"/>
  <c r="AI61" i="70"/>
  <c r="AX61" i="70" s="1"/>
  <c r="BM61" i="70" s="1"/>
  <c r="AC61" i="70"/>
  <c r="AE61" i="70"/>
  <c r="AG61" i="70"/>
  <c r="AV61" i="70" s="1"/>
  <c r="AT52" i="70"/>
  <c r="BI52" i="70" s="1"/>
  <c r="AR52" i="70"/>
  <c r="BK59" i="70"/>
  <c r="BG59" i="70"/>
  <c r="BK51" i="70"/>
  <c r="BG51" i="70"/>
  <c r="BQ124" i="45"/>
  <c r="P146" i="45" s="1"/>
  <c r="BQ125" i="45"/>
  <c r="P147" i="45" s="1"/>
  <c r="BQ137" i="45"/>
  <c r="P159" i="45" s="1"/>
  <c r="AA38" i="71"/>
  <c r="Q67" i="75" s="1"/>
  <c r="BE126" i="45"/>
  <c r="J148" i="45" s="1"/>
  <c r="AA30" i="71"/>
  <c r="N59" i="75" s="1"/>
  <c r="J142" i="45"/>
  <c r="AA42" i="71"/>
  <c r="AA46" i="71"/>
  <c r="T75" i="75" s="1"/>
  <c r="AA34" i="71"/>
  <c r="BF130" i="45"/>
  <c r="AA20" i="71"/>
  <c r="BF127" i="45"/>
  <c r="BF133" i="45"/>
  <c r="AA12" i="71"/>
  <c r="L21" i="54"/>
  <c r="J140" i="45"/>
  <c r="L33" i="54"/>
  <c r="L20" i="54"/>
  <c r="AR15" i="70"/>
  <c r="AT15" i="70"/>
  <c r="AR23" i="70"/>
  <c r="AT23" i="70"/>
  <c r="BG22" i="70"/>
  <c r="BK22" i="70"/>
  <c r="BI14" i="70"/>
  <c r="BI22" i="70"/>
  <c r="AC24" i="70"/>
  <c r="AG24" i="70"/>
  <c r="AV24" i="70" s="1"/>
  <c r="AC16" i="70"/>
  <c r="AE24" i="70"/>
  <c r="AI24" i="70"/>
  <c r="AX24" i="70" s="1"/>
  <c r="BM24" i="70" s="1"/>
  <c r="BG14" i="70"/>
  <c r="BK14" i="70"/>
  <c r="T24" i="72"/>
  <c r="R25" i="72"/>
  <c r="Y19" i="72"/>
  <c r="AA18" i="72"/>
  <c r="AA16" i="71"/>
  <c r="T67" i="75"/>
  <c r="AA24" i="71"/>
  <c r="Q53" i="75" s="1"/>
  <c r="AA8" i="71"/>
  <c r="AB60" i="71"/>
  <c r="T155" i="75" s="1"/>
  <c r="AB52" i="71"/>
  <c r="S147" i="75" s="1"/>
  <c r="AB67" i="71"/>
  <c r="T162" i="75" s="1"/>
  <c r="AB63" i="71"/>
  <c r="T158" i="75" s="1"/>
  <c r="AB59" i="71"/>
  <c r="AB55" i="71"/>
  <c r="T150" i="75" s="1"/>
  <c r="AB51" i="71"/>
  <c r="S146" i="75" s="1"/>
  <c r="AB68" i="71"/>
  <c r="T163" i="75" s="1"/>
  <c r="AB64" i="71"/>
  <c r="T159" i="75" s="1"/>
  <c r="AB56" i="71"/>
  <c r="AB66" i="71"/>
  <c r="T161" i="75" s="1"/>
  <c r="AB62" i="71"/>
  <c r="AB58" i="71"/>
  <c r="S153" i="75" s="1"/>
  <c r="AB54" i="71"/>
  <c r="S149" i="75" s="1"/>
  <c r="AB50" i="71"/>
  <c r="AB69" i="71"/>
  <c r="AB65" i="71"/>
  <c r="AB61" i="71"/>
  <c r="T156" i="75" s="1"/>
  <c r="AB57" i="71"/>
  <c r="AB53" i="71"/>
  <c r="S148" i="75" s="1"/>
  <c r="AA68" i="71"/>
  <c r="T97" i="75" s="1"/>
  <c r="AA60" i="71"/>
  <c r="T89" i="75" s="1"/>
  <c r="AA52" i="71"/>
  <c r="AA67" i="71"/>
  <c r="T96" i="75" s="1"/>
  <c r="AA63" i="71"/>
  <c r="T92" i="75" s="1"/>
  <c r="AA59" i="71"/>
  <c r="AA55" i="71"/>
  <c r="T84" i="75" s="1"/>
  <c r="AA51" i="71"/>
  <c r="AA64" i="71"/>
  <c r="T93" i="75" s="1"/>
  <c r="AA56" i="71"/>
  <c r="AA66" i="71"/>
  <c r="T95" i="75" s="1"/>
  <c r="AA62" i="71"/>
  <c r="AA58" i="71"/>
  <c r="AA54" i="71"/>
  <c r="AA50" i="71"/>
  <c r="AA69" i="71"/>
  <c r="AA65" i="71"/>
  <c r="AA61" i="71"/>
  <c r="T90" i="75" s="1"/>
  <c r="AA57" i="71"/>
  <c r="AA53" i="71"/>
  <c r="AB46" i="71"/>
  <c r="T141" i="75" s="1"/>
  <c r="AB42" i="71"/>
  <c r="T137" i="75" s="1"/>
  <c r="AB38" i="71"/>
  <c r="T133" i="75" s="1"/>
  <c r="AB34" i="71"/>
  <c r="AB30" i="71"/>
  <c r="S125" i="75" s="1"/>
  <c r="AB45" i="71"/>
  <c r="T140" i="75" s="1"/>
  <c r="AB41" i="71"/>
  <c r="T136" i="75" s="1"/>
  <c r="AB37" i="71"/>
  <c r="AB33" i="71"/>
  <c r="T128" i="75" s="1"/>
  <c r="AB29" i="71"/>
  <c r="S124" i="75" s="1"/>
  <c r="AB44" i="71"/>
  <c r="T139" i="75" s="1"/>
  <c r="AB40" i="71"/>
  <c r="AB36" i="71"/>
  <c r="S131" i="75" s="1"/>
  <c r="AB32" i="71"/>
  <c r="S127" i="75" s="1"/>
  <c r="AB28" i="71"/>
  <c r="AB47" i="71"/>
  <c r="AB43" i="71"/>
  <c r="AB39" i="71"/>
  <c r="T134" i="75" s="1"/>
  <c r="AB35" i="71"/>
  <c r="AB31" i="71"/>
  <c r="S126" i="75" s="1"/>
  <c r="AA45" i="71"/>
  <c r="T74" i="75" s="1"/>
  <c r="AA41" i="71"/>
  <c r="T70" i="75" s="1"/>
  <c r="AA37" i="71"/>
  <c r="AA33" i="71"/>
  <c r="T62" i="75" s="1"/>
  <c r="AA29" i="71"/>
  <c r="AA44" i="71"/>
  <c r="T73" i="75" s="1"/>
  <c r="AA40" i="71"/>
  <c r="AA36" i="71"/>
  <c r="AA32" i="71"/>
  <c r="AA28" i="71"/>
  <c r="AA47" i="71"/>
  <c r="AA43" i="71"/>
  <c r="AA39" i="71"/>
  <c r="T68" i="75" s="1"/>
  <c r="AA35" i="71"/>
  <c r="AA31" i="71"/>
  <c r="AB20" i="71"/>
  <c r="AB8" i="71"/>
  <c r="S103" i="75" s="1"/>
  <c r="AB23" i="71"/>
  <c r="AB19" i="71"/>
  <c r="AB15" i="71"/>
  <c r="AB11" i="71"/>
  <c r="AB7" i="71"/>
  <c r="S102" i="75" s="1"/>
  <c r="AB24" i="71"/>
  <c r="AB16" i="71"/>
  <c r="AB12" i="71"/>
  <c r="AB22" i="71"/>
  <c r="AB18" i="71"/>
  <c r="AB14" i="71"/>
  <c r="S109" i="75" s="1"/>
  <c r="AB10" i="71"/>
  <c r="S105" i="75" s="1"/>
  <c r="AB6" i="71"/>
  <c r="AB25" i="71"/>
  <c r="AB21" i="71"/>
  <c r="AB17" i="71"/>
  <c r="AB13" i="71"/>
  <c r="AB9" i="71"/>
  <c r="S104" i="75" s="1"/>
  <c r="AA23" i="71"/>
  <c r="AA19" i="71"/>
  <c r="AA15" i="71"/>
  <c r="AA11" i="71"/>
  <c r="AA7" i="71"/>
  <c r="AA22" i="71"/>
  <c r="AA18" i="71"/>
  <c r="AA14" i="71"/>
  <c r="AA10" i="71"/>
  <c r="AA6" i="71"/>
  <c r="P49" i="75"/>
  <c r="Q49" i="75"/>
  <c r="AA25" i="71"/>
  <c r="AA21" i="71"/>
  <c r="AA17" i="71"/>
  <c r="AA13" i="71"/>
  <c r="AA9" i="71"/>
  <c r="J141" i="45"/>
  <c r="BB137" i="45"/>
  <c r="BA137" i="45" s="1"/>
  <c r="I159" i="45" s="1"/>
  <c r="BB126" i="45"/>
  <c r="BN126" i="45" s="1"/>
  <c r="BB125" i="45"/>
  <c r="BA125" i="45" s="1"/>
  <c r="I147" i="45" s="1"/>
  <c r="BB124" i="45"/>
  <c r="BA124" i="45" s="1"/>
  <c r="I146" i="45" s="1"/>
  <c r="BB122" i="45"/>
  <c r="BN122" i="45" s="1"/>
  <c r="BB121" i="45"/>
  <c r="BN121" i="45" s="1"/>
  <c r="BB120" i="45"/>
  <c r="BN120" i="45" s="1"/>
  <c r="AX137" i="45"/>
  <c r="AX126" i="45"/>
  <c r="AX124" i="45"/>
  <c r="AX125" i="45"/>
  <c r="AX122" i="45"/>
  <c r="AX121" i="45"/>
  <c r="AX120" i="45"/>
  <c r="AX119" i="45"/>
  <c r="I163" i="75"/>
  <c r="I162" i="75"/>
  <c r="I161" i="75"/>
  <c r="I159" i="75"/>
  <c r="I158" i="75"/>
  <c r="I156" i="75"/>
  <c r="I155" i="75"/>
  <c r="I150" i="75"/>
  <c r="I141" i="75"/>
  <c r="I140" i="75"/>
  <c r="I139" i="75"/>
  <c r="I137" i="75"/>
  <c r="I136" i="75"/>
  <c r="I134" i="75"/>
  <c r="I133" i="75"/>
  <c r="I128" i="75"/>
  <c r="I119" i="75"/>
  <c r="I118" i="75"/>
  <c r="I117" i="75"/>
  <c r="I115" i="75"/>
  <c r="I114" i="75"/>
  <c r="I112" i="75"/>
  <c r="I111" i="75"/>
  <c r="I106" i="75"/>
  <c r="I97" i="75"/>
  <c r="I96" i="75"/>
  <c r="I95" i="75"/>
  <c r="I93" i="75"/>
  <c r="I92" i="75"/>
  <c r="I90" i="75"/>
  <c r="I89" i="75"/>
  <c r="I84" i="75"/>
  <c r="I75" i="75"/>
  <c r="I74" i="75"/>
  <c r="I73" i="75"/>
  <c r="I71" i="75"/>
  <c r="I70" i="75"/>
  <c r="I68" i="75"/>
  <c r="I67" i="75"/>
  <c r="I62" i="75"/>
  <c r="I53" i="75"/>
  <c r="I49" i="75"/>
  <c r="I48" i="75"/>
  <c r="I40" i="75"/>
  <c r="BM137" i="45" l="1"/>
  <c r="O159" i="45" s="1"/>
  <c r="BM125" i="45"/>
  <c r="O147" i="45" s="1"/>
  <c r="BM124" i="45"/>
  <c r="O146" i="45" s="1"/>
  <c r="AA135" i="45"/>
  <c r="AY135" i="45" s="1"/>
  <c r="I52" i="75"/>
  <c r="T40" i="75"/>
  <c r="BR202" i="45"/>
  <c r="T119" i="75"/>
  <c r="BR197" i="45"/>
  <c r="T114" i="75"/>
  <c r="BR135" i="45"/>
  <c r="T52" i="75"/>
  <c r="BR198" i="45"/>
  <c r="T115" i="75"/>
  <c r="BV128" i="45"/>
  <c r="N45" i="75" s="1"/>
  <c r="P67" i="75"/>
  <c r="BR129" i="45"/>
  <c r="T46" i="75"/>
  <c r="BR200" i="45"/>
  <c r="T117" i="75"/>
  <c r="BR201" i="45"/>
  <c r="T118" i="75"/>
  <c r="AA129" i="45"/>
  <c r="AY129" i="45" s="1"/>
  <c r="I46" i="75"/>
  <c r="BR194" i="45"/>
  <c r="T111" i="75"/>
  <c r="AA128" i="45"/>
  <c r="AY128" i="45" s="1"/>
  <c r="I45" i="75"/>
  <c r="AA134" i="45"/>
  <c r="AY134" i="45" s="1"/>
  <c r="I51" i="75"/>
  <c r="BR134" i="45"/>
  <c r="T51" i="75"/>
  <c r="BR131" i="45"/>
  <c r="T48" i="75"/>
  <c r="BR195" i="45"/>
  <c r="T112" i="75"/>
  <c r="BR189" i="45"/>
  <c r="T106" i="75"/>
  <c r="BR132" i="45"/>
  <c r="T49" i="75"/>
  <c r="Q75" i="75"/>
  <c r="AK61" i="70"/>
  <c r="AL61" i="70" s="1"/>
  <c r="AM61" i="70" s="1"/>
  <c r="BR159" i="45"/>
  <c r="N33" i="54"/>
  <c r="BE144" i="45"/>
  <c r="J166" i="45" s="1"/>
  <c r="L18" i="54"/>
  <c r="BR146" i="45"/>
  <c r="N20" i="54"/>
  <c r="BR147" i="45"/>
  <c r="N21" i="54"/>
  <c r="BE143" i="45"/>
  <c r="J165" i="45" s="1"/>
  <c r="L17" i="54"/>
  <c r="BG52" i="70"/>
  <c r="BK52" i="70"/>
  <c r="AR61" i="70"/>
  <c r="AT61" i="70"/>
  <c r="AG72" i="70"/>
  <c r="AV72" i="70" s="1"/>
  <c r="AI72" i="70"/>
  <c r="AX72" i="70" s="1"/>
  <c r="BM72" i="70" s="1"/>
  <c r="AE72" i="70"/>
  <c r="AC63" i="70"/>
  <c r="AC72" i="70"/>
  <c r="Z20" i="72"/>
  <c r="AB19" i="72"/>
  <c r="BG60" i="70"/>
  <c r="BK60" i="70"/>
  <c r="AR53" i="70"/>
  <c r="AT53" i="70"/>
  <c r="AL53" i="70"/>
  <c r="AM53" i="70" s="1"/>
  <c r="T25" i="72"/>
  <c r="R26" i="72"/>
  <c r="T26" i="72" s="1"/>
  <c r="T59" i="75"/>
  <c r="J38" i="38"/>
  <c r="J14" i="38" s="1"/>
  <c r="J51" i="38"/>
  <c r="J27" i="38" s="1"/>
  <c r="J39" i="38"/>
  <c r="J15" i="38" s="1"/>
  <c r="CD124" i="45"/>
  <c r="CD137" i="45"/>
  <c r="L14" i="54"/>
  <c r="CD125" i="45"/>
  <c r="BA126" i="45"/>
  <c r="I148" i="45" s="1"/>
  <c r="T71" i="75"/>
  <c r="Q71" i="75"/>
  <c r="BA122" i="45"/>
  <c r="I144" i="45" s="1"/>
  <c r="BA121" i="45"/>
  <c r="I143" i="45" s="1"/>
  <c r="BA120" i="45"/>
  <c r="I142" i="45" s="1"/>
  <c r="AX118" i="45"/>
  <c r="CC125" i="45"/>
  <c r="BE159" i="45"/>
  <c r="J181" i="45" s="1"/>
  <c r="S159" i="45"/>
  <c r="O33" i="54" s="1"/>
  <c r="BA119" i="45"/>
  <c r="CC137" i="45"/>
  <c r="BE146" i="45"/>
  <c r="J168" i="45" s="1"/>
  <c r="S146" i="45"/>
  <c r="O20" i="54" s="1"/>
  <c r="BE147" i="45"/>
  <c r="J169" i="45" s="1"/>
  <c r="S147" i="45"/>
  <c r="O21" i="54" s="1"/>
  <c r="Y20" i="72"/>
  <c r="AA19" i="72"/>
  <c r="AR24" i="70"/>
  <c r="AT24" i="70"/>
  <c r="BI23" i="70"/>
  <c r="AT16" i="70"/>
  <c r="AR16" i="70"/>
  <c r="AL16" i="70"/>
  <c r="AM16" i="70" s="1"/>
  <c r="AE35" i="70"/>
  <c r="AI35" i="70"/>
  <c r="AX35" i="70" s="1"/>
  <c r="BM35" i="70" s="1"/>
  <c r="AG35" i="70"/>
  <c r="AV35" i="70" s="1"/>
  <c r="AC35" i="70"/>
  <c r="AC26" i="70"/>
  <c r="AK24" i="70"/>
  <c r="AL24" i="70" s="1"/>
  <c r="AM24" i="70" s="1"/>
  <c r="BG23" i="70"/>
  <c r="BK23" i="70"/>
  <c r="BI15" i="70"/>
  <c r="BK15" i="70"/>
  <c r="BG15" i="70"/>
  <c r="N102" i="75"/>
  <c r="BN185" i="45"/>
  <c r="BM185" i="45" s="1"/>
  <c r="BR185" i="45"/>
  <c r="BQ185" i="45" s="1"/>
  <c r="S33" i="38" s="1"/>
  <c r="S9" i="38" s="1"/>
  <c r="N81" i="75"/>
  <c r="T81" i="75"/>
  <c r="N146" i="75"/>
  <c r="T146" i="75"/>
  <c r="N37" i="75"/>
  <c r="T37" i="75"/>
  <c r="N38" i="75"/>
  <c r="BN188" i="45"/>
  <c r="BM188" i="45" s="1"/>
  <c r="N103" i="75"/>
  <c r="BN186" i="45"/>
  <c r="BM186" i="45" s="1"/>
  <c r="N61" i="75"/>
  <c r="N58" i="75"/>
  <c r="T58" i="75"/>
  <c r="N127" i="75"/>
  <c r="T127" i="75"/>
  <c r="N124" i="75"/>
  <c r="T124" i="75"/>
  <c r="N83" i="75"/>
  <c r="T83" i="75"/>
  <c r="N149" i="75"/>
  <c r="T149" i="75"/>
  <c r="N147" i="75"/>
  <c r="T147" i="75"/>
  <c r="P53" i="75"/>
  <c r="N36" i="75"/>
  <c r="T36" i="75"/>
  <c r="N109" i="75"/>
  <c r="BN192" i="45"/>
  <c r="BM192" i="45" s="1"/>
  <c r="N65" i="75"/>
  <c r="T65" i="75"/>
  <c r="N131" i="75"/>
  <c r="T131" i="75"/>
  <c r="N125" i="75"/>
  <c r="T125" i="75"/>
  <c r="N87" i="75"/>
  <c r="T87" i="75"/>
  <c r="N153" i="75"/>
  <c r="T153" i="75"/>
  <c r="N104" i="75"/>
  <c r="BN187" i="45"/>
  <c r="BM187" i="45" s="1"/>
  <c r="N60" i="75"/>
  <c r="T60" i="75"/>
  <c r="N126" i="75"/>
  <c r="T126" i="75"/>
  <c r="N82" i="75"/>
  <c r="T82" i="75"/>
  <c r="N80" i="75"/>
  <c r="T80" i="75"/>
  <c r="N148" i="75"/>
  <c r="T148" i="75"/>
  <c r="Q45" i="75"/>
  <c r="P45" i="75"/>
  <c r="Q156" i="75"/>
  <c r="P156" i="75"/>
  <c r="Q150" i="75"/>
  <c r="P150" i="75"/>
  <c r="Q159" i="75"/>
  <c r="P159" i="75"/>
  <c r="P155" i="75"/>
  <c r="Q155" i="75"/>
  <c r="P163" i="75"/>
  <c r="Q163" i="75"/>
  <c r="P158" i="75"/>
  <c r="Q158" i="75"/>
  <c r="P161" i="75"/>
  <c r="Q161" i="75"/>
  <c r="Q162" i="75"/>
  <c r="P162" i="75"/>
  <c r="P90" i="75"/>
  <c r="Q90" i="75"/>
  <c r="Q89" i="75"/>
  <c r="P89" i="75"/>
  <c r="Q93" i="75"/>
  <c r="P93" i="75"/>
  <c r="P97" i="75"/>
  <c r="Q97" i="75"/>
  <c r="P96" i="75"/>
  <c r="Q96" i="75"/>
  <c r="Q92" i="75"/>
  <c r="P92" i="75"/>
  <c r="Q95" i="75"/>
  <c r="P95" i="75"/>
  <c r="P84" i="75"/>
  <c r="Q84" i="75"/>
  <c r="Q128" i="75"/>
  <c r="Q141" i="75"/>
  <c r="Q139" i="75"/>
  <c r="Q136" i="75"/>
  <c r="Q133" i="75"/>
  <c r="Q134" i="75"/>
  <c r="Q140" i="75"/>
  <c r="Q137" i="75"/>
  <c r="Q68" i="75"/>
  <c r="Q74" i="75"/>
  <c r="Q62" i="75"/>
  <c r="Q73" i="75"/>
  <c r="Q70" i="75"/>
  <c r="Q119" i="75"/>
  <c r="P119" i="75"/>
  <c r="Q114" i="75"/>
  <c r="P114" i="75"/>
  <c r="Q117" i="75"/>
  <c r="P117" i="75"/>
  <c r="P118" i="75"/>
  <c r="Q118" i="75"/>
  <c r="P112" i="75"/>
  <c r="Q112" i="75"/>
  <c r="P106" i="75"/>
  <c r="Q106" i="75"/>
  <c r="Q111" i="75"/>
  <c r="P111" i="75"/>
  <c r="P115" i="75"/>
  <c r="Q115" i="75"/>
  <c r="Q46" i="75"/>
  <c r="P46" i="75"/>
  <c r="Q40" i="75"/>
  <c r="P40" i="75"/>
  <c r="P51" i="75"/>
  <c r="Q51" i="75"/>
  <c r="P48" i="75"/>
  <c r="Q48" i="75"/>
  <c r="Q52" i="75"/>
  <c r="P52" i="75"/>
  <c r="AA123" i="45"/>
  <c r="AY123" i="45" s="1"/>
  <c r="AA132" i="45"/>
  <c r="AY132" i="45" s="1"/>
  <c r="AA131" i="45"/>
  <c r="AA136" i="45"/>
  <c r="AY136" i="45" s="1"/>
  <c r="BB118" i="45"/>
  <c r="E21" i="71"/>
  <c r="N24" i="71" s="1"/>
  <c r="F21" i="71"/>
  <c r="N46" i="71" s="1"/>
  <c r="G21" i="71"/>
  <c r="N64" i="71" s="1"/>
  <c r="H21" i="71"/>
  <c r="S20" i="71" s="1"/>
  <c r="I21" i="71"/>
  <c r="S46" i="71" s="1"/>
  <c r="J21" i="71"/>
  <c r="S64" i="71" s="1"/>
  <c r="E23" i="71"/>
  <c r="O23" i="71" s="1"/>
  <c r="F23" i="71"/>
  <c r="O45" i="71" s="1"/>
  <c r="G23" i="71"/>
  <c r="O67" i="71" s="1"/>
  <c r="H23" i="71"/>
  <c r="T23" i="71" s="1"/>
  <c r="I23" i="71"/>
  <c r="T45" i="71" s="1"/>
  <c r="J23" i="71"/>
  <c r="T66" i="71" s="1"/>
  <c r="E24" i="71"/>
  <c r="O24" i="71" s="1"/>
  <c r="F24" i="71"/>
  <c r="O46" i="71" s="1"/>
  <c r="G24" i="71"/>
  <c r="O64" i="71" s="1"/>
  <c r="H24" i="71"/>
  <c r="T24" i="71" s="1"/>
  <c r="I24" i="71"/>
  <c r="T46" i="71" s="1"/>
  <c r="J24" i="71"/>
  <c r="T68" i="71" s="1"/>
  <c r="E26" i="71"/>
  <c r="Q22" i="71" s="1"/>
  <c r="F26" i="71"/>
  <c r="Q41" i="71" s="1"/>
  <c r="G26" i="71"/>
  <c r="Q66" i="71" s="1"/>
  <c r="H26" i="71"/>
  <c r="V23" i="71" s="1"/>
  <c r="I26" i="71"/>
  <c r="V45" i="71" s="1"/>
  <c r="J26" i="71"/>
  <c r="V67" i="71" s="1"/>
  <c r="E27" i="71"/>
  <c r="Q20" i="71" s="1"/>
  <c r="F27" i="71"/>
  <c r="Q46" i="71" s="1"/>
  <c r="G27" i="71"/>
  <c r="Q68" i="71" s="1"/>
  <c r="H27" i="71"/>
  <c r="V24" i="71" s="1"/>
  <c r="I27" i="71"/>
  <c r="V42" i="71" s="1"/>
  <c r="J27" i="71"/>
  <c r="V68" i="71" s="1"/>
  <c r="I20" i="71"/>
  <c r="S44" i="71" s="1"/>
  <c r="J20" i="71"/>
  <c r="S66" i="71" s="1"/>
  <c r="H20" i="71"/>
  <c r="S22" i="71" s="1"/>
  <c r="G20" i="71"/>
  <c r="N67" i="71" s="1"/>
  <c r="F20" i="71"/>
  <c r="N45" i="71" s="1"/>
  <c r="E20" i="71"/>
  <c r="N11" i="71" s="1"/>
  <c r="AT153" i="45" l="1"/>
  <c r="AH153" i="45"/>
  <c r="AR202" i="45"/>
  <c r="AF202" i="45"/>
  <c r="H119" i="75" s="1"/>
  <c r="AR244" i="45"/>
  <c r="AF244" i="45"/>
  <c r="AR157" i="45"/>
  <c r="AF157" i="45"/>
  <c r="AQ198" i="45"/>
  <c r="AE198" i="45"/>
  <c r="G115" i="75" s="1"/>
  <c r="AT223" i="45"/>
  <c r="AH223" i="45"/>
  <c r="AT134" i="45"/>
  <c r="AH134" i="45"/>
  <c r="BB134" i="45" s="1"/>
  <c r="AR176" i="45"/>
  <c r="AF176" i="45"/>
  <c r="H93" i="75" s="1"/>
  <c r="AR223" i="45"/>
  <c r="AF223" i="45"/>
  <c r="AR135" i="45"/>
  <c r="AF135" i="45"/>
  <c r="AQ176" i="45"/>
  <c r="AE176" i="45"/>
  <c r="G93" i="75" s="1"/>
  <c r="AE123" i="45"/>
  <c r="Y123" i="45" s="1"/>
  <c r="BC123" i="45" s="1"/>
  <c r="BO123" i="45" s="1"/>
  <c r="AQ123" i="45"/>
  <c r="AQ244" i="45"/>
  <c r="AE244" i="45"/>
  <c r="G161" i="75" s="1"/>
  <c r="AT245" i="45"/>
  <c r="AH245" i="45"/>
  <c r="J162" i="75" s="1"/>
  <c r="AT180" i="45"/>
  <c r="AH180" i="45"/>
  <c r="G96" i="75"/>
  <c r="AQ179" i="45"/>
  <c r="AE179" i="45"/>
  <c r="AT246" i="45"/>
  <c r="AH246" i="45"/>
  <c r="J163" i="75" s="1"/>
  <c r="AT158" i="45"/>
  <c r="AH158" i="45"/>
  <c r="AT201" i="45"/>
  <c r="AH201" i="45"/>
  <c r="AR246" i="45"/>
  <c r="AF246" i="45"/>
  <c r="AR158" i="45"/>
  <c r="AF158" i="45"/>
  <c r="AR201" i="45"/>
  <c r="AF201" i="45"/>
  <c r="H118" i="75" s="1"/>
  <c r="AQ242" i="45"/>
  <c r="AE242" i="45"/>
  <c r="G159" i="75" s="1"/>
  <c r="AQ158" i="45"/>
  <c r="AE158" i="45"/>
  <c r="G75" i="75" s="1"/>
  <c r="AT202" i="45"/>
  <c r="AH202" i="45"/>
  <c r="AQ157" i="45"/>
  <c r="AE157" i="45"/>
  <c r="G74" i="75" s="1"/>
  <c r="AQ222" i="45"/>
  <c r="AE222" i="45"/>
  <c r="G139" i="75" s="1"/>
  <c r="AQ200" i="45"/>
  <c r="AE200" i="45"/>
  <c r="G117" i="75" s="1"/>
  <c r="AT220" i="45"/>
  <c r="AH220" i="45"/>
  <c r="AT132" i="45"/>
  <c r="AH132" i="45"/>
  <c r="BB132" i="45" s="1"/>
  <c r="AT178" i="45"/>
  <c r="AH178" i="45"/>
  <c r="J95" i="75" s="1"/>
  <c r="AR224" i="45"/>
  <c r="AF224" i="45"/>
  <c r="AR136" i="45"/>
  <c r="AF136" i="45"/>
  <c r="AR179" i="45"/>
  <c r="AF179" i="45"/>
  <c r="AQ224" i="45"/>
  <c r="AE224" i="45"/>
  <c r="G141" i="75" s="1"/>
  <c r="AQ136" i="45"/>
  <c r="AE136" i="45"/>
  <c r="Y136" i="45" s="1"/>
  <c r="BC136" i="45" s="1"/>
  <c r="BR196" i="45"/>
  <c r="I141" i="45"/>
  <c r="BM119" i="45"/>
  <c r="O141" i="45" s="1"/>
  <c r="BN146" i="45"/>
  <c r="CC124" i="45"/>
  <c r="BN147" i="45"/>
  <c r="BN159" i="45"/>
  <c r="BB141" i="45"/>
  <c r="BB142" i="45"/>
  <c r="BB144" i="45"/>
  <c r="BB148" i="45"/>
  <c r="BB143" i="45"/>
  <c r="BR130" i="45"/>
  <c r="BR193" i="45"/>
  <c r="BR199" i="45"/>
  <c r="AA127" i="45"/>
  <c r="AY127" i="45" s="1"/>
  <c r="BU224" i="45"/>
  <c r="K141" i="75" s="1"/>
  <c r="BU157" i="45"/>
  <c r="K74" i="75" s="1"/>
  <c r="H161" i="75"/>
  <c r="BX180" i="45"/>
  <c r="J51" i="75"/>
  <c r="N40" i="75"/>
  <c r="P62" i="75"/>
  <c r="BV194" i="45"/>
  <c r="N111" i="75" s="1"/>
  <c r="P133" i="75"/>
  <c r="BR128" i="45"/>
  <c r="BR127" i="45" s="1"/>
  <c r="T45" i="75"/>
  <c r="BR136" i="45"/>
  <c r="BR133" i="45" s="1"/>
  <c r="T53" i="75"/>
  <c r="BR186" i="45"/>
  <c r="BQ186" i="45" s="1"/>
  <c r="S34" i="38" s="1"/>
  <c r="S10" i="38" s="1"/>
  <c r="T103" i="75"/>
  <c r="BV201" i="45"/>
  <c r="N118" i="75" s="1"/>
  <c r="P140" i="75"/>
  <c r="BV134" i="45"/>
  <c r="N51" i="75" s="1"/>
  <c r="P73" i="75"/>
  <c r="BV135" i="45"/>
  <c r="N52" i="75" s="1"/>
  <c r="P74" i="75"/>
  <c r="BV197" i="45"/>
  <c r="N114" i="75" s="1"/>
  <c r="P136" i="75"/>
  <c r="BV202" i="45"/>
  <c r="N119" i="75" s="1"/>
  <c r="P141" i="75"/>
  <c r="BJ126" i="45"/>
  <c r="N43" i="75"/>
  <c r="BR188" i="45"/>
  <c r="BQ188" i="45" s="1"/>
  <c r="S36" i="38" s="1"/>
  <c r="S12" i="38" s="1"/>
  <c r="T105" i="75"/>
  <c r="BJ122" i="45"/>
  <c r="N39" i="75"/>
  <c r="BV131" i="45"/>
  <c r="N48" i="75" s="1"/>
  <c r="P70" i="75"/>
  <c r="BV200" i="45"/>
  <c r="N117" i="75" s="1"/>
  <c r="P139" i="75"/>
  <c r="BR187" i="45"/>
  <c r="BQ187" i="45" s="1"/>
  <c r="S35" i="38" s="1"/>
  <c r="S11" i="38" s="1"/>
  <c r="T104" i="75"/>
  <c r="BJ188" i="45"/>
  <c r="BI188" i="45" s="1"/>
  <c r="N210" i="45" s="1"/>
  <c r="Q210" i="45" s="1"/>
  <c r="N105" i="75"/>
  <c r="BV136" i="45"/>
  <c r="N53" i="75" s="1"/>
  <c r="P75" i="75"/>
  <c r="BV129" i="45"/>
  <c r="N46" i="75" s="1"/>
  <c r="P68" i="75"/>
  <c r="BV189" i="45"/>
  <c r="N106" i="75" s="1"/>
  <c r="P128" i="75"/>
  <c r="BR192" i="45"/>
  <c r="BQ192" i="45" s="1"/>
  <c r="S40" i="38" s="1"/>
  <c r="S16" i="38" s="1"/>
  <c r="T109" i="75"/>
  <c r="BR126" i="45"/>
  <c r="BQ126" i="45" s="1"/>
  <c r="T43" i="75"/>
  <c r="BR144" i="45"/>
  <c r="BQ144" i="45" s="1"/>
  <c r="T61" i="75"/>
  <c r="BR122" i="45"/>
  <c r="BQ122" i="45" s="1"/>
  <c r="T39" i="75"/>
  <c r="BV198" i="45"/>
  <c r="N115" i="75" s="1"/>
  <c r="P137" i="75"/>
  <c r="BV195" i="45"/>
  <c r="N112" i="75" s="1"/>
  <c r="P134" i="75"/>
  <c r="BR121" i="45"/>
  <c r="BQ121" i="45" s="1"/>
  <c r="T38" i="75"/>
  <c r="BV132" i="45"/>
  <c r="N49" i="75" s="1"/>
  <c r="P71" i="75"/>
  <c r="BR143" i="45"/>
  <c r="BQ143" i="45" s="1"/>
  <c r="BE165" i="45"/>
  <c r="V17" i="54" s="1"/>
  <c r="Q17" i="54"/>
  <c r="BE166" i="45"/>
  <c r="V18" i="54" s="1"/>
  <c r="Q18" i="54"/>
  <c r="BE141" i="45"/>
  <c r="J163" i="45" s="1"/>
  <c r="L15" i="54"/>
  <c r="BE142" i="45"/>
  <c r="J164" i="45" s="1"/>
  <c r="L16" i="54"/>
  <c r="BR148" i="45"/>
  <c r="L22" i="54"/>
  <c r="AK72" i="70"/>
  <c r="AL72" i="70" s="1"/>
  <c r="AM72" i="70" s="1"/>
  <c r="AZ61" i="70"/>
  <c r="BA61" i="70" s="1"/>
  <c r="BB61" i="70" s="1"/>
  <c r="BI61" i="70"/>
  <c r="BI53" i="70"/>
  <c r="AZ53" i="70"/>
  <c r="BA53" i="70" s="1"/>
  <c r="BB53" i="70" s="1"/>
  <c r="AI73" i="70"/>
  <c r="AX73" i="70" s="1"/>
  <c r="BM73" i="70" s="1"/>
  <c r="AE73" i="70"/>
  <c r="AC73" i="70"/>
  <c r="AG73" i="70"/>
  <c r="AV73" i="70" s="1"/>
  <c r="AC64" i="70"/>
  <c r="BK61" i="70"/>
  <c r="BG61" i="70"/>
  <c r="AL63" i="70"/>
  <c r="AM63" i="70" s="1"/>
  <c r="AR63" i="70"/>
  <c r="AT63" i="70"/>
  <c r="BG53" i="70"/>
  <c r="BK53" i="70"/>
  <c r="AB20" i="72"/>
  <c r="Z21" i="72"/>
  <c r="AT72" i="70"/>
  <c r="AR72" i="70"/>
  <c r="BR165" i="45"/>
  <c r="BQ165" i="45" s="1"/>
  <c r="BM126" i="45"/>
  <c r="O148" i="45" s="1"/>
  <c r="BQ159" i="45"/>
  <c r="P181" i="45" s="1"/>
  <c r="BQ147" i="45"/>
  <c r="P169" i="45" s="1"/>
  <c r="BQ146" i="45"/>
  <c r="P168" i="45" s="1"/>
  <c r="BR120" i="45"/>
  <c r="BQ120" i="45" s="1"/>
  <c r="BQ119" i="45"/>
  <c r="BJ192" i="45"/>
  <c r="BI192" i="45" s="1"/>
  <c r="R40" i="38" s="1"/>
  <c r="BM122" i="45"/>
  <c r="BM121" i="45"/>
  <c r="T17" i="71"/>
  <c r="N33" i="71"/>
  <c r="N44" i="71"/>
  <c r="N61" i="71"/>
  <c r="N42" i="71"/>
  <c r="Q64" i="71"/>
  <c r="O20" i="71"/>
  <c r="Q19" i="71"/>
  <c r="T33" i="71"/>
  <c r="T44" i="71"/>
  <c r="Q63" i="71"/>
  <c r="O42" i="71"/>
  <c r="O68" i="71"/>
  <c r="T11" i="71"/>
  <c r="T22" i="71"/>
  <c r="N39" i="71"/>
  <c r="N55" i="71"/>
  <c r="N66" i="71"/>
  <c r="T42" i="71"/>
  <c r="S68" i="71"/>
  <c r="BM120" i="45"/>
  <c r="O142" i="45" s="1"/>
  <c r="Q16" i="71"/>
  <c r="Q23" i="71"/>
  <c r="T39" i="71"/>
  <c r="Q60" i="71"/>
  <c r="Q67" i="71"/>
  <c r="V64" i="71"/>
  <c r="O209" i="45"/>
  <c r="CC187" i="45"/>
  <c r="O214" i="45"/>
  <c r="CC192" i="45"/>
  <c r="BB159" i="45"/>
  <c r="BA159" i="45" s="1"/>
  <c r="I181" i="45" s="1"/>
  <c r="R159" i="45"/>
  <c r="BB146" i="45"/>
  <c r="BA146" i="45" s="1"/>
  <c r="I168" i="45" s="1"/>
  <c r="Q21" i="54"/>
  <c r="Q20" i="54"/>
  <c r="Q33" i="54"/>
  <c r="BA118" i="45"/>
  <c r="I140" i="45" s="1"/>
  <c r="O208" i="45"/>
  <c r="CC186" i="45"/>
  <c r="O210" i="45"/>
  <c r="CC188" i="45"/>
  <c r="BN118" i="45"/>
  <c r="BM118" i="45" s="1"/>
  <c r="BB147" i="45"/>
  <c r="BA147" i="45" s="1"/>
  <c r="I169" i="45" s="1"/>
  <c r="R147" i="45"/>
  <c r="AK35" i="70"/>
  <c r="AL35" i="70" s="1"/>
  <c r="AM35" i="70" s="1"/>
  <c r="BI24" i="70"/>
  <c r="AZ24" i="70"/>
  <c r="BA24" i="70" s="1"/>
  <c r="BB24" i="70" s="1"/>
  <c r="AR35" i="70"/>
  <c r="AT35" i="70"/>
  <c r="BK16" i="70"/>
  <c r="BG16" i="70"/>
  <c r="BG24" i="70"/>
  <c r="BK24" i="70"/>
  <c r="AT26" i="70"/>
  <c r="AR26" i="70"/>
  <c r="AL26" i="70"/>
  <c r="AM26" i="70" s="1"/>
  <c r="BI16" i="70"/>
  <c r="AZ16" i="70"/>
  <c r="BA16" i="70" s="1"/>
  <c r="BB16" i="70" s="1"/>
  <c r="AE36" i="70"/>
  <c r="AI36" i="70"/>
  <c r="AX36" i="70" s="1"/>
  <c r="BM36" i="70" s="1"/>
  <c r="AG36" i="70"/>
  <c r="AV36" i="70" s="1"/>
  <c r="AC36" i="70"/>
  <c r="AC27" i="70"/>
  <c r="Y21" i="72"/>
  <c r="AA20" i="72"/>
  <c r="BN184" i="45"/>
  <c r="BM184" i="45" s="1"/>
  <c r="BV153" i="45"/>
  <c r="N70" i="75" s="1"/>
  <c r="BV175" i="45"/>
  <c r="N92" i="75" s="1"/>
  <c r="BV172" i="45"/>
  <c r="N89" i="75" s="1"/>
  <c r="BV150" i="45"/>
  <c r="N67" i="75" s="1"/>
  <c r="BV245" i="45"/>
  <c r="N162" i="75" s="1"/>
  <c r="BV223" i="45"/>
  <c r="N140" i="75" s="1"/>
  <c r="N150" i="75"/>
  <c r="BV211" i="45"/>
  <c r="N128" i="75" s="1"/>
  <c r="BX156" i="45"/>
  <c r="M73" i="75" s="1"/>
  <c r="BV157" i="45"/>
  <c r="N74" i="75" s="1"/>
  <c r="BV179" i="45"/>
  <c r="N96" i="75" s="1"/>
  <c r="BV151" i="45"/>
  <c r="N68" i="75" s="1"/>
  <c r="BV173" i="45"/>
  <c r="N90" i="75" s="1"/>
  <c r="BV246" i="45"/>
  <c r="N163" i="75" s="1"/>
  <c r="BV224" i="45"/>
  <c r="N141" i="75" s="1"/>
  <c r="BV167" i="45"/>
  <c r="N84" i="75" s="1"/>
  <c r="BV145" i="45"/>
  <c r="N62" i="75" s="1"/>
  <c r="BV180" i="45"/>
  <c r="N97" i="75" s="1"/>
  <c r="BV158" i="45"/>
  <c r="N75" i="75" s="1"/>
  <c r="BV219" i="45"/>
  <c r="N136" i="75" s="1"/>
  <c r="BV241" i="45"/>
  <c r="N158" i="75" s="1"/>
  <c r="BV238" i="45"/>
  <c r="N155" i="75" s="1"/>
  <c r="BV216" i="45"/>
  <c r="N133" i="75" s="1"/>
  <c r="BV244" i="45"/>
  <c r="N161" i="75" s="1"/>
  <c r="BV222" i="45"/>
  <c r="N139" i="75" s="1"/>
  <c r="BV178" i="45"/>
  <c r="N95" i="75" s="1"/>
  <c r="BV156" i="45"/>
  <c r="N73" i="75" s="1"/>
  <c r="BV176" i="45"/>
  <c r="N93" i="75" s="1"/>
  <c r="BV154" i="45"/>
  <c r="N71" i="75" s="1"/>
  <c r="BV242" i="45"/>
  <c r="N159" i="75" s="1"/>
  <c r="BV220" i="45"/>
  <c r="N137" i="75" s="1"/>
  <c r="BV239" i="45"/>
  <c r="N156" i="75" s="1"/>
  <c r="BV217" i="45"/>
  <c r="N134" i="75" s="1"/>
  <c r="V11" i="71"/>
  <c r="V17" i="71"/>
  <c r="V22" i="71"/>
  <c r="AB134" i="45"/>
  <c r="AY131" i="45"/>
  <c r="AA130" i="45"/>
  <c r="AY130" i="45" s="1"/>
  <c r="AA133" i="45"/>
  <c r="AY133" i="45" s="1"/>
  <c r="N17" i="71"/>
  <c r="Q38" i="71"/>
  <c r="N22" i="71"/>
  <c r="Q45" i="71"/>
  <c r="T61" i="71"/>
  <c r="V20" i="71"/>
  <c r="S24" i="71"/>
  <c r="O11" i="71"/>
  <c r="S16" i="71"/>
  <c r="O17" i="71"/>
  <c r="S19" i="71"/>
  <c r="O22" i="71"/>
  <c r="S23" i="71"/>
  <c r="O33" i="71"/>
  <c r="V33" i="71"/>
  <c r="S38" i="71"/>
  <c r="O39" i="71"/>
  <c r="V39" i="71"/>
  <c r="S41" i="71"/>
  <c r="O44" i="71"/>
  <c r="V44" i="71"/>
  <c r="S45" i="71"/>
  <c r="O55" i="71"/>
  <c r="V55" i="71"/>
  <c r="S60" i="71"/>
  <c r="O61" i="71"/>
  <c r="V61" i="71"/>
  <c r="S63" i="71"/>
  <c r="O66" i="71"/>
  <c r="V66" i="71"/>
  <c r="S67" i="71"/>
  <c r="S42" i="71"/>
  <c r="V46" i="71"/>
  <c r="N68" i="71"/>
  <c r="T20" i="71"/>
  <c r="N20" i="71"/>
  <c r="Q24" i="71"/>
  <c r="Q11" i="71"/>
  <c r="N16" i="71"/>
  <c r="T16" i="71"/>
  <c r="Q17" i="71"/>
  <c r="N19" i="71"/>
  <c r="T19" i="71"/>
  <c r="N23" i="71"/>
  <c r="Q33" i="71"/>
  <c r="N38" i="71"/>
  <c r="T38" i="71"/>
  <c r="Q39" i="71"/>
  <c r="N41" i="71"/>
  <c r="T41" i="71"/>
  <c r="Q44" i="71"/>
  <c r="Q55" i="71"/>
  <c r="N60" i="71"/>
  <c r="T60" i="71"/>
  <c r="Q61" i="71"/>
  <c r="N63" i="71"/>
  <c r="T63" i="71"/>
  <c r="T67" i="71"/>
  <c r="Q42" i="71"/>
  <c r="T64" i="71"/>
  <c r="T55" i="71"/>
  <c r="S11" i="71"/>
  <c r="O16" i="71"/>
  <c r="V16" i="71"/>
  <c r="S17" i="71"/>
  <c r="O19" i="71"/>
  <c r="V19" i="71"/>
  <c r="S33" i="71"/>
  <c r="O38" i="71"/>
  <c r="V38" i="71"/>
  <c r="S39" i="71"/>
  <c r="O41" i="71"/>
  <c r="V41" i="71"/>
  <c r="S55" i="71"/>
  <c r="O60" i="71"/>
  <c r="V60" i="71"/>
  <c r="S61" i="71"/>
  <c r="O63" i="71"/>
  <c r="V63" i="71"/>
  <c r="G53" i="75" l="1"/>
  <c r="AR153" i="45"/>
  <c r="AF153" i="45"/>
  <c r="AT167" i="45"/>
  <c r="AH167" i="45"/>
  <c r="AQ132" i="45"/>
  <c r="AE132" i="45"/>
  <c r="G49" i="75" s="1"/>
  <c r="AR156" i="45"/>
  <c r="AF156" i="45"/>
  <c r="AR123" i="45"/>
  <c r="AF123" i="45"/>
  <c r="AR211" i="45"/>
  <c r="AF211" i="45"/>
  <c r="AT238" i="45"/>
  <c r="AH238" i="45"/>
  <c r="AQ211" i="45"/>
  <c r="AE211" i="45"/>
  <c r="G128" i="75" s="1"/>
  <c r="AQ175" i="45"/>
  <c r="AE175" i="45"/>
  <c r="G92" i="75" s="1"/>
  <c r="AR194" i="45"/>
  <c r="AF194" i="45"/>
  <c r="AT233" i="45"/>
  <c r="AH233" i="45"/>
  <c r="J150" i="75" s="1"/>
  <c r="AR134" i="45"/>
  <c r="AF134" i="45"/>
  <c r="AT189" i="45"/>
  <c r="AH189" i="45"/>
  <c r="AQ154" i="45"/>
  <c r="AE154" i="45"/>
  <c r="G71" i="75" s="1"/>
  <c r="AT241" i="45"/>
  <c r="AH241" i="45"/>
  <c r="J158" i="75" s="1"/>
  <c r="AT156" i="45"/>
  <c r="AH156" i="45"/>
  <c r="AQ245" i="45"/>
  <c r="AE245" i="45"/>
  <c r="G162" i="75" s="1"/>
  <c r="AQ219" i="45"/>
  <c r="AE219" i="45"/>
  <c r="G136" i="75" s="1"/>
  <c r="AQ134" i="45"/>
  <c r="AE134" i="45"/>
  <c r="G51" i="75" s="1"/>
  <c r="AR217" i="45"/>
  <c r="AF217" i="45"/>
  <c r="AQ246" i="45"/>
  <c r="AE246" i="45"/>
  <c r="G163" i="75" s="1"/>
  <c r="AQ151" i="45"/>
  <c r="AE151" i="45"/>
  <c r="G68" i="75" s="1"/>
  <c r="AR154" i="45"/>
  <c r="AF154" i="45"/>
  <c r="AT131" i="45"/>
  <c r="AH131" i="45"/>
  <c r="AQ173" i="45"/>
  <c r="AE173" i="45"/>
  <c r="G90" i="75" s="1"/>
  <c r="AR242" i="45"/>
  <c r="AF242" i="45"/>
  <c r="H159" i="75" s="1"/>
  <c r="AQ135" i="45"/>
  <c r="AE135" i="45"/>
  <c r="G52" i="75" s="1"/>
  <c r="AQ241" i="45"/>
  <c r="AE241" i="45"/>
  <c r="G158" i="75" s="1"/>
  <c r="AT172" i="45"/>
  <c r="AH172" i="45"/>
  <c r="AR180" i="45"/>
  <c r="AF180" i="45"/>
  <c r="BU180" i="45" s="1"/>
  <c r="AR172" i="45"/>
  <c r="AF172" i="45"/>
  <c r="AR128" i="45"/>
  <c r="AF128" i="45"/>
  <c r="AT173" i="45"/>
  <c r="AH173" i="45"/>
  <c r="AR197" i="45"/>
  <c r="AF197" i="45"/>
  <c r="H114" i="75" s="1"/>
  <c r="AR198" i="45"/>
  <c r="AF198" i="45"/>
  <c r="AR167" i="45"/>
  <c r="AF167" i="45"/>
  <c r="AQ197" i="45"/>
  <c r="AE197" i="45"/>
  <c r="G114" i="75" s="1"/>
  <c r="AR175" i="45"/>
  <c r="AF175" i="45"/>
  <c r="H92" i="75" s="1"/>
  <c r="AQ233" i="45"/>
  <c r="AE233" i="45"/>
  <c r="G150" i="75" s="1"/>
  <c r="AT216" i="45"/>
  <c r="AH216" i="45"/>
  <c r="AR131" i="45"/>
  <c r="AF131" i="45"/>
  <c r="AQ189" i="45"/>
  <c r="AE189" i="45"/>
  <c r="AR245" i="45"/>
  <c r="AF245" i="45"/>
  <c r="AR238" i="45"/>
  <c r="AF238" i="45"/>
  <c r="H155" i="75" s="1"/>
  <c r="AR219" i="45"/>
  <c r="AF219" i="45"/>
  <c r="AQ150" i="45"/>
  <c r="AE150" i="45"/>
  <c r="G67" i="75" s="1"/>
  <c r="AQ131" i="45"/>
  <c r="AE131" i="45"/>
  <c r="G48" i="75" s="1"/>
  <c r="AT123" i="45"/>
  <c r="AH123" i="45"/>
  <c r="AQ180" i="45"/>
  <c r="AE180" i="45"/>
  <c r="G97" i="75" s="1"/>
  <c r="AT244" i="45"/>
  <c r="AH244" i="45"/>
  <c r="AR173" i="45"/>
  <c r="AF173" i="45"/>
  <c r="AQ223" i="45"/>
  <c r="AE223" i="45"/>
  <c r="G140" i="75" s="1"/>
  <c r="AT217" i="45"/>
  <c r="AH217" i="45"/>
  <c r="AR145" i="45"/>
  <c r="AF145" i="45"/>
  <c r="AR129" i="45"/>
  <c r="AF129" i="45"/>
  <c r="AT198" i="45"/>
  <c r="AH198" i="45"/>
  <c r="AT150" i="45"/>
  <c r="AH150" i="45"/>
  <c r="AT200" i="45"/>
  <c r="AH200" i="45"/>
  <c r="AT242" i="45"/>
  <c r="AH242" i="45"/>
  <c r="BX220" i="45" s="1"/>
  <c r="M137" i="75" s="1"/>
  <c r="AT135" i="45"/>
  <c r="AH135" i="45"/>
  <c r="AR220" i="45"/>
  <c r="AF220" i="45"/>
  <c r="AR200" i="45"/>
  <c r="AF200" i="45"/>
  <c r="AT175" i="45"/>
  <c r="AH175" i="45"/>
  <c r="J92" i="75" s="1"/>
  <c r="AR132" i="45"/>
  <c r="AF132" i="45"/>
  <c r="AQ156" i="45"/>
  <c r="AE156" i="45"/>
  <c r="G73" i="75" s="1"/>
  <c r="G40" i="75"/>
  <c r="AT194" i="45"/>
  <c r="AH194" i="45"/>
  <c r="AT151" i="45"/>
  <c r="AH151" i="45"/>
  <c r="AQ220" i="45"/>
  <c r="AE220" i="45"/>
  <c r="G137" i="75" s="1"/>
  <c r="AQ216" i="45"/>
  <c r="AE216" i="45"/>
  <c r="G133" i="75" s="1"/>
  <c r="AT157" i="45"/>
  <c r="AH157" i="45"/>
  <c r="AQ167" i="45"/>
  <c r="AE167" i="45"/>
  <c r="G84" i="75" s="1"/>
  <c r="AR195" i="45"/>
  <c r="AF195" i="45"/>
  <c r="H112" i="75" s="1"/>
  <c r="AQ217" i="45"/>
  <c r="AE217" i="45"/>
  <c r="G134" i="75" s="1"/>
  <c r="AT197" i="45"/>
  <c r="AH197" i="45"/>
  <c r="AT154" i="45"/>
  <c r="AH154" i="45"/>
  <c r="AR216" i="45"/>
  <c r="AF216" i="45"/>
  <c r="AQ128" i="45"/>
  <c r="Y128" i="45"/>
  <c r="AT239" i="45"/>
  <c r="AH239" i="45"/>
  <c r="BX217" i="45" s="1"/>
  <c r="M134" i="75" s="1"/>
  <c r="AT211" i="45"/>
  <c r="AH211" i="45"/>
  <c r="AQ202" i="45"/>
  <c r="AE202" i="45"/>
  <c r="AQ239" i="45"/>
  <c r="AE239" i="45"/>
  <c r="G156" i="75" s="1"/>
  <c r="AT219" i="45"/>
  <c r="AH219" i="45"/>
  <c r="AR150" i="45"/>
  <c r="AF150" i="45"/>
  <c r="AQ195" i="45"/>
  <c r="AE195" i="45"/>
  <c r="AR233" i="45"/>
  <c r="AF233" i="45"/>
  <c r="BU211" i="45" s="1"/>
  <c r="K128" i="75" s="1"/>
  <c r="AR241" i="45"/>
  <c r="AF241" i="45"/>
  <c r="H158" i="75" s="1"/>
  <c r="AQ172" i="45"/>
  <c r="AE172" i="45"/>
  <c r="G89" i="75" s="1"/>
  <c r="AQ153" i="45"/>
  <c r="AE153" i="45"/>
  <c r="G70" i="75" s="1"/>
  <c r="AT145" i="45"/>
  <c r="AH145" i="45"/>
  <c r="BX123" i="45" s="1"/>
  <c r="AT129" i="45"/>
  <c r="AH129" i="45"/>
  <c r="AT136" i="45"/>
  <c r="AH136" i="45"/>
  <c r="J53" i="75" s="1"/>
  <c r="AT224" i="45"/>
  <c r="AH224" i="45"/>
  <c r="AR178" i="45"/>
  <c r="AF178" i="45"/>
  <c r="BU178" i="45" s="1"/>
  <c r="AQ238" i="45"/>
  <c r="AE238" i="45"/>
  <c r="G155" i="75" s="1"/>
  <c r="AT222" i="45"/>
  <c r="AH222" i="45"/>
  <c r="AR151" i="45"/>
  <c r="AF151" i="45"/>
  <c r="AQ201" i="45"/>
  <c r="AE201" i="45"/>
  <c r="AQ194" i="45"/>
  <c r="AE194" i="45"/>
  <c r="G111" i="75" s="1"/>
  <c r="AR239" i="45"/>
  <c r="AF239" i="45"/>
  <c r="AQ129" i="45"/>
  <c r="AE129" i="45"/>
  <c r="G46" i="75" s="1"/>
  <c r="AT195" i="45"/>
  <c r="AH195" i="45"/>
  <c r="AT179" i="45"/>
  <c r="AH179" i="45"/>
  <c r="BX179" i="45" s="1"/>
  <c r="AT128" i="45"/>
  <c r="AH128" i="45"/>
  <c r="BB128" i="45" s="1"/>
  <c r="AQ178" i="45"/>
  <c r="AE178" i="45"/>
  <c r="G95" i="75" s="1"/>
  <c r="AR189" i="45"/>
  <c r="AF189" i="45"/>
  <c r="H106" i="75" s="1"/>
  <c r="AR222" i="45"/>
  <c r="AF222" i="45"/>
  <c r="AT176" i="45"/>
  <c r="AH176" i="45"/>
  <c r="J93" i="75" s="1"/>
  <c r="AQ145" i="45"/>
  <c r="AE145" i="45"/>
  <c r="G62" i="75" s="1"/>
  <c r="P208" i="45"/>
  <c r="O140" i="45"/>
  <c r="M97" i="75"/>
  <c r="BX246" i="45"/>
  <c r="M163" i="75" s="1"/>
  <c r="R36" i="38"/>
  <c r="Q36" i="38" s="1"/>
  <c r="CB188" i="45"/>
  <c r="M35" i="38"/>
  <c r="M11" i="38" s="1"/>
  <c r="P165" i="45"/>
  <c r="S165" i="45" s="1"/>
  <c r="T17" i="54" s="1"/>
  <c r="M36" i="38"/>
  <c r="M12" i="38" s="1"/>
  <c r="P166" i="45"/>
  <c r="S166" i="45" s="1"/>
  <c r="T18" i="54" s="1"/>
  <c r="J36" i="38"/>
  <c r="J12" i="38" s="1"/>
  <c r="P144" i="45"/>
  <c r="N18" i="54" s="1"/>
  <c r="J35" i="38"/>
  <c r="J11" i="38" s="1"/>
  <c r="P143" i="45"/>
  <c r="S143" i="45" s="1"/>
  <c r="O17" i="54" s="1"/>
  <c r="J34" i="38"/>
  <c r="J10" i="38" s="1"/>
  <c r="P142" i="45"/>
  <c r="J40" i="38"/>
  <c r="J16" i="38" s="1"/>
  <c r="P148" i="45"/>
  <c r="S148" i="45" s="1"/>
  <c r="O22" i="54" s="1"/>
  <c r="CD121" i="45"/>
  <c r="J33" i="38"/>
  <c r="J9" i="38" s="1"/>
  <c r="P141" i="45"/>
  <c r="CC121" i="45"/>
  <c r="O143" i="45"/>
  <c r="R143" i="45" s="1"/>
  <c r="CC122" i="45"/>
  <c r="O144" i="45"/>
  <c r="R144" i="45" s="1"/>
  <c r="R146" i="45"/>
  <c r="BA148" i="45"/>
  <c r="I170" i="45" s="1"/>
  <c r="BN148" i="45"/>
  <c r="BA142" i="45"/>
  <c r="I164" i="45" s="1"/>
  <c r="BN142" i="45"/>
  <c r="BM142" i="45" s="1"/>
  <c r="BN144" i="45"/>
  <c r="BA144" i="45"/>
  <c r="I166" i="45" s="1"/>
  <c r="BN143" i="45"/>
  <c r="BA143" i="45"/>
  <c r="I165" i="45" s="1"/>
  <c r="BB140" i="45"/>
  <c r="BN141" i="45"/>
  <c r="BA141" i="45"/>
  <c r="I163" i="45" s="1"/>
  <c r="BM146" i="45"/>
  <c r="O168" i="45" s="1"/>
  <c r="BM147" i="45"/>
  <c r="O169" i="45" s="1"/>
  <c r="BM159" i="45"/>
  <c r="O181" i="45" s="1"/>
  <c r="R148" i="45"/>
  <c r="BE148" i="45"/>
  <c r="J170" i="45" s="1"/>
  <c r="BX223" i="45"/>
  <c r="M140" i="75" s="1"/>
  <c r="CD188" i="45"/>
  <c r="BX178" i="45"/>
  <c r="CD144" i="45"/>
  <c r="CD192" i="45"/>
  <c r="BX224" i="45"/>
  <c r="M141" i="75" s="1"/>
  <c r="BU222" i="45"/>
  <c r="K139" i="75" s="1"/>
  <c r="CD143" i="45"/>
  <c r="CD186" i="45"/>
  <c r="P214" i="45"/>
  <c r="AD22" i="54" s="1"/>
  <c r="BU154" i="45"/>
  <c r="K71" i="75" s="1"/>
  <c r="BB123" i="45"/>
  <c r="BA123" i="45" s="1"/>
  <c r="I145" i="45" s="1"/>
  <c r="AA145" i="45" s="1"/>
  <c r="BX158" i="45"/>
  <c r="M75" i="75" s="1"/>
  <c r="BU176" i="45"/>
  <c r="K93" i="75" s="1"/>
  <c r="H163" i="75"/>
  <c r="H111" i="75"/>
  <c r="BU179" i="45"/>
  <c r="K96" i="75" s="1"/>
  <c r="P210" i="45"/>
  <c r="AD18" i="54" s="1"/>
  <c r="P209" i="45"/>
  <c r="S209" i="45" s="1"/>
  <c r="AE17" i="54" s="1"/>
  <c r="H90" i="75"/>
  <c r="AB129" i="45"/>
  <c r="BH129" i="45" s="1"/>
  <c r="H156" i="75"/>
  <c r="J97" i="75"/>
  <c r="H96" i="75"/>
  <c r="J49" i="75"/>
  <c r="J155" i="75"/>
  <c r="J84" i="75"/>
  <c r="AB132" i="45"/>
  <c r="BH132" i="45" s="1"/>
  <c r="BR184" i="45"/>
  <c r="BQ184" i="45" s="1"/>
  <c r="S32" i="38" s="1"/>
  <c r="S8" i="38" s="1"/>
  <c r="H89" i="75"/>
  <c r="J90" i="75"/>
  <c r="H84" i="75"/>
  <c r="CD122" i="45"/>
  <c r="CD126" i="45"/>
  <c r="S162" i="75"/>
  <c r="Z135" i="45"/>
  <c r="BG135" i="45" s="1"/>
  <c r="BS135" i="45" s="1"/>
  <c r="H52" i="75"/>
  <c r="BX131" i="45"/>
  <c r="J70" i="75"/>
  <c r="BX136" i="45"/>
  <c r="J75" i="75"/>
  <c r="BU201" i="45"/>
  <c r="K118" i="75" s="1"/>
  <c r="H140" i="75"/>
  <c r="AX200" i="45"/>
  <c r="H117" i="75"/>
  <c r="BB202" i="45"/>
  <c r="J119" i="75"/>
  <c r="BU202" i="45"/>
  <c r="K119" i="75" s="1"/>
  <c r="H141" i="75"/>
  <c r="BX150" i="45"/>
  <c r="M67" i="75" s="1"/>
  <c r="J89" i="75"/>
  <c r="BX175" i="45"/>
  <c r="M92" i="75" s="1"/>
  <c r="J159" i="75"/>
  <c r="BX201" i="45"/>
  <c r="J140" i="75"/>
  <c r="BU136" i="45"/>
  <c r="H75" i="75"/>
  <c r="BX198" i="45"/>
  <c r="R115" i="75" s="1"/>
  <c r="J137" i="75"/>
  <c r="Z136" i="45"/>
  <c r="BG136" i="45" s="1"/>
  <c r="BS136" i="45" s="1"/>
  <c r="H53" i="75"/>
  <c r="S163" i="75"/>
  <c r="CD187" i="45"/>
  <c r="BU135" i="45"/>
  <c r="H74" i="75"/>
  <c r="BB201" i="45"/>
  <c r="J118" i="75"/>
  <c r="BR142" i="45"/>
  <c r="BQ142" i="45" s="1"/>
  <c r="BE140" i="45"/>
  <c r="J162" i="45" s="1"/>
  <c r="BR166" i="45"/>
  <c r="BQ166" i="45" s="1"/>
  <c r="CD166" i="45" s="1"/>
  <c r="Y18" i="54" s="1"/>
  <c r="BR141" i="45"/>
  <c r="BQ141" i="45" s="1"/>
  <c r="BR168" i="45"/>
  <c r="S20" i="54"/>
  <c r="BR181" i="45"/>
  <c r="S33" i="54"/>
  <c r="CD165" i="45"/>
  <c r="Y17" i="54" s="1"/>
  <c r="X17" i="54"/>
  <c r="BE163" i="45"/>
  <c r="V15" i="54" s="1"/>
  <c r="Q15" i="54"/>
  <c r="S208" i="45"/>
  <c r="AE16" i="54" s="1"/>
  <c r="AD16" i="54"/>
  <c r="BR169" i="45"/>
  <c r="S21" i="54"/>
  <c r="BE164" i="45"/>
  <c r="V16" i="54" s="1"/>
  <c r="Q16" i="54"/>
  <c r="R214" i="45"/>
  <c r="R208" i="45"/>
  <c r="R209" i="45"/>
  <c r="R210" i="45"/>
  <c r="BG72" i="70"/>
  <c r="BK72" i="70"/>
  <c r="AT73" i="70"/>
  <c r="AR73" i="70"/>
  <c r="AB21" i="72"/>
  <c r="Z22" i="72"/>
  <c r="BI63" i="70"/>
  <c r="AZ63" i="70"/>
  <c r="BA63" i="70" s="1"/>
  <c r="BB63" i="70" s="1"/>
  <c r="AK73" i="70"/>
  <c r="AL73" i="70" s="1"/>
  <c r="AM73" i="70" s="1"/>
  <c r="BO61" i="70"/>
  <c r="BP61" i="70" s="1"/>
  <c r="BQ61" i="70" s="1"/>
  <c r="AZ72" i="70"/>
  <c r="BA72" i="70" s="1"/>
  <c r="BB72" i="70" s="1"/>
  <c r="BI72" i="70"/>
  <c r="BO53" i="70"/>
  <c r="BP53" i="70" s="1"/>
  <c r="BQ53" i="70" s="1"/>
  <c r="AE74" i="70"/>
  <c r="AC65" i="70"/>
  <c r="AI74" i="70"/>
  <c r="AX74" i="70" s="1"/>
  <c r="BM74" i="70" s="1"/>
  <c r="AG74" i="70"/>
  <c r="AV74" i="70" s="1"/>
  <c r="AC74" i="70"/>
  <c r="BK63" i="70"/>
  <c r="BG63" i="70"/>
  <c r="AL64" i="70"/>
  <c r="AM64" i="70" s="1"/>
  <c r="AT64" i="70"/>
  <c r="AR64" i="70"/>
  <c r="Q40" i="38"/>
  <c r="R16" i="38"/>
  <c r="Q16" i="38" s="1"/>
  <c r="R12" i="38"/>
  <c r="Q12" i="38" s="1"/>
  <c r="CC126" i="45"/>
  <c r="M39" i="38"/>
  <c r="M15" i="38" s="1"/>
  <c r="P35" i="38"/>
  <c r="P11" i="38" s="1"/>
  <c r="M38" i="38"/>
  <c r="M14" i="38" s="1"/>
  <c r="CD146" i="45"/>
  <c r="CD147" i="45"/>
  <c r="CD159" i="45"/>
  <c r="BR118" i="45"/>
  <c r="BQ118" i="45" s="1"/>
  <c r="CD120" i="45"/>
  <c r="N214" i="45"/>
  <c r="Q214" i="45" s="1"/>
  <c r="CB192" i="45"/>
  <c r="BM143" i="45"/>
  <c r="O165" i="45" s="1"/>
  <c r="BX172" i="45"/>
  <c r="AX136" i="45"/>
  <c r="CC118" i="45"/>
  <c r="R118" i="75"/>
  <c r="R140" i="75"/>
  <c r="R48" i="75"/>
  <c r="R137" i="75"/>
  <c r="R163" i="75"/>
  <c r="R162" i="75"/>
  <c r="R141" i="75"/>
  <c r="R142" i="45"/>
  <c r="CC120" i="45"/>
  <c r="S96" i="75"/>
  <c r="R96" i="75"/>
  <c r="S95" i="75"/>
  <c r="R95" i="75"/>
  <c r="S73" i="75"/>
  <c r="R73" i="75"/>
  <c r="S71" i="75"/>
  <c r="R71" i="75"/>
  <c r="S67" i="75"/>
  <c r="R67" i="75"/>
  <c r="S97" i="75"/>
  <c r="R97" i="75"/>
  <c r="S75" i="75"/>
  <c r="R75" i="75"/>
  <c r="BO16" i="70"/>
  <c r="BP16" i="70" s="1"/>
  <c r="BQ16" i="70" s="1"/>
  <c r="BE181" i="45"/>
  <c r="V33" i="54" s="1"/>
  <c r="S181" i="45"/>
  <c r="T33" i="54" s="1"/>
  <c r="CD119" i="45"/>
  <c r="O207" i="45"/>
  <c r="CC185" i="45"/>
  <c r="BB163" i="45"/>
  <c r="BE169" i="45"/>
  <c r="V21" i="54" s="1"/>
  <c r="S169" i="45"/>
  <c r="T21" i="54" s="1"/>
  <c r="O206" i="45"/>
  <c r="CC184" i="45"/>
  <c r="CC119" i="45"/>
  <c r="R141" i="45"/>
  <c r="BE168" i="45"/>
  <c r="V20" i="54" s="1"/>
  <c r="S168" i="45"/>
  <c r="T20" i="54" s="1"/>
  <c r="P207" i="45"/>
  <c r="CD185" i="45"/>
  <c r="AE37" i="70"/>
  <c r="AI37" i="70"/>
  <c r="AX37" i="70" s="1"/>
  <c r="BM37" i="70" s="1"/>
  <c r="AG37" i="70"/>
  <c r="AV37" i="70" s="1"/>
  <c r="AC28" i="70"/>
  <c r="AC37" i="70"/>
  <c r="Y22" i="72"/>
  <c r="AA21" i="72"/>
  <c r="AR27" i="70"/>
  <c r="AT27" i="70"/>
  <c r="AL27" i="70"/>
  <c r="AM27" i="70" s="1"/>
  <c r="AK36" i="70"/>
  <c r="AL36" i="70" s="1"/>
  <c r="AM36" i="70" s="1"/>
  <c r="BI35" i="70"/>
  <c r="AZ35" i="70"/>
  <c r="BA35" i="70" s="1"/>
  <c r="BB35" i="70" s="1"/>
  <c r="BO24" i="70"/>
  <c r="BP24" i="70" s="1"/>
  <c r="BQ24" i="70" s="1"/>
  <c r="AR36" i="70"/>
  <c r="AT36" i="70"/>
  <c r="BK26" i="70"/>
  <c r="BG26" i="70"/>
  <c r="BK35" i="70"/>
  <c r="BG35" i="70"/>
  <c r="BI26" i="70"/>
  <c r="AZ26" i="70"/>
  <c r="BA26" i="70" s="1"/>
  <c r="BB26" i="70" s="1"/>
  <c r="BX173" i="45"/>
  <c r="M90" i="75" s="1"/>
  <c r="Y134" i="45"/>
  <c r="Y131" i="45"/>
  <c r="AX135" i="45"/>
  <c r="Y135" i="45"/>
  <c r="BC135" i="45" s="1"/>
  <c r="Y129" i="45"/>
  <c r="BH134" i="45"/>
  <c r="J96" i="75" l="1"/>
  <c r="BX154" i="45"/>
  <c r="M71" i="75" s="1"/>
  <c r="BX157" i="45"/>
  <c r="M74" i="75" s="1"/>
  <c r="BX176" i="45"/>
  <c r="BX153" i="45"/>
  <c r="Y132" i="45"/>
  <c r="BC132" i="45" s="1"/>
  <c r="BU158" i="45"/>
  <c r="K75" i="75" s="1"/>
  <c r="J45" i="75"/>
  <c r="H97" i="75"/>
  <c r="G45" i="75"/>
  <c r="AB128" i="45"/>
  <c r="BH128" i="45" s="1"/>
  <c r="BT128" i="45" s="1"/>
  <c r="BU123" i="45"/>
  <c r="BK123" i="45" s="1"/>
  <c r="BM144" i="45"/>
  <c r="BQ148" i="45"/>
  <c r="P170" i="45" s="1"/>
  <c r="CC147" i="45"/>
  <c r="M96" i="75"/>
  <c r="BX245" i="45"/>
  <c r="M162" i="75" s="1"/>
  <c r="BM148" i="45"/>
  <c r="M95" i="75"/>
  <c r="BX244" i="45"/>
  <c r="M161" i="75" s="1"/>
  <c r="S210" i="45"/>
  <c r="AE18" i="54" s="1"/>
  <c r="CD142" i="45"/>
  <c r="P164" i="45"/>
  <c r="S164" i="45" s="1"/>
  <c r="T16" i="54" s="1"/>
  <c r="M33" i="38"/>
  <c r="M9" i="38" s="1"/>
  <c r="P163" i="45"/>
  <c r="CC142" i="45"/>
  <c r="O164" i="45"/>
  <c r="CC144" i="45"/>
  <c r="O166" i="45"/>
  <c r="N17" i="54"/>
  <c r="J32" i="38"/>
  <c r="J8" i="38" s="1"/>
  <c r="P140" i="45"/>
  <c r="BT132" i="45"/>
  <c r="BC129" i="45"/>
  <c r="Y127" i="45"/>
  <c r="BC127" i="45" s="1"/>
  <c r="BN181" i="45"/>
  <c r="R169" i="45"/>
  <c r="BN168" i="45"/>
  <c r="Q14" i="54"/>
  <c r="BA140" i="45"/>
  <c r="I162" i="45" s="1"/>
  <c r="BN140" i="45"/>
  <c r="CC146" i="45"/>
  <c r="BB166" i="45"/>
  <c r="R165" i="45"/>
  <c r="BB164" i="45"/>
  <c r="CC159" i="45"/>
  <c r="BM141" i="45"/>
  <c r="BX216" i="45"/>
  <c r="M133" i="75" s="1"/>
  <c r="BT134" i="45"/>
  <c r="K134" i="75"/>
  <c r="BU216" i="45"/>
  <c r="K133" i="75" s="1"/>
  <c r="BU153" i="45"/>
  <c r="K70" i="75" s="1"/>
  <c r="AC18" i="54"/>
  <c r="S18" i="54"/>
  <c r="BU220" i="45"/>
  <c r="K137" i="75" s="1"/>
  <c r="BU219" i="45"/>
  <c r="K136" i="75" s="1"/>
  <c r="BU175" i="45"/>
  <c r="K92" i="75" s="1"/>
  <c r="BR204" i="45"/>
  <c r="BU242" i="45"/>
  <c r="K159" i="75" s="1"/>
  <c r="BX222" i="45"/>
  <c r="M139" i="75" s="1"/>
  <c r="BX151" i="45"/>
  <c r="M68" i="75" s="1"/>
  <c r="BR163" i="45"/>
  <c r="BQ163" i="45" s="1"/>
  <c r="CD163" i="45" s="1"/>
  <c r="Y15" i="54" s="1"/>
  <c r="AD17" i="54"/>
  <c r="S17" i="54"/>
  <c r="S214" i="45"/>
  <c r="AE22" i="54" s="1"/>
  <c r="S144" i="45"/>
  <c r="O18" i="54" s="1"/>
  <c r="AB136" i="45"/>
  <c r="BH136" i="45" s="1"/>
  <c r="BU245" i="45"/>
  <c r="K162" i="75" s="1"/>
  <c r="N22" i="54"/>
  <c r="BU145" i="45"/>
  <c r="K62" i="75" s="1"/>
  <c r="BU167" i="45"/>
  <c r="J156" i="75"/>
  <c r="BJ135" i="45"/>
  <c r="AX194" i="45"/>
  <c r="BU173" i="45"/>
  <c r="BU239" i="45" s="1"/>
  <c r="K156" i="75" s="1"/>
  <c r="BU150" i="45"/>
  <c r="K67" i="75" s="1"/>
  <c r="BX211" i="45"/>
  <c r="M128" i="75" s="1"/>
  <c r="BX145" i="45"/>
  <c r="M62" i="75" s="1"/>
  <c r="BB136" i="45"/>
  <c r="BA136" i="45" s="1"/>
  <c r="I158" i="45" s="1"/>
  <c r="AX197" i="45"/>
  <c r="BX219" i="45"/>
  <c r="M136" i="75" s="1"/>
  <c r="BX167" i="45"/>
  <c r="BU151" i="45"/>
  <c r="K68" i="75" s="1"/>
  <c r="BU172" i="45"/>
  <c r="K89" i="75" s="1"/>
  <c r="P36" i="38"/>
  <c r="P12" i="38" s="1"/>
  <c r="X18" i="54"/>
  <c r="H95" i="75"/>
  <c r="J46" i="75"/>
  <c r="H150" i="75"/>
  <c r="J161" i="75"/>
  <c r="H162" i="75"/>
  <c r="J40" i="75"/>
  <c r="BB129" i="45"/>
  <c r="AB123" i="45"/>
  <c r="BH123" i="45" s="1"/>
  <c r="BT123" i="45" s="1"/>
  <c r="BU156" i="45"/>
  <c r="K73" i="75" s="1"/>
  <c r="BU223" i="45"/>
  <c r="K140" i="75" s="1"/>
  <c r="R92" i="75"/>
  <c r="BX241" i="45"/>
  <c r="S158" i="75" s="1"/>
  <c r="S92" i="75"/>
  <c r="BJ136" i="45"/>
  <c r="BO26" i="70"/>
  <c r="BP26" i="70" s="1"/>
  <c r="BQ26" i="70" s="1"/>
  <c r="M34" i="38"/>
  <c r="M10" i="38" s="1"/>
  <c r="BK135" i="45"/>
  <c r="K52" i="75"/>
  <c r="AX131" i="45"/>
  <c r="H48" i="75"/>
  <c r="BU194" i="45"/>
  <c r="K111" i="75" s="1"/>
  <c r="H133" i="75"/>
  <c r="BB194" i="45"/>
  <c r="J111" i="75"/>
  <c r="BX200" i="45"/>
  <c r="R117" i="75" s="1"/>
  <c r="J139" i="75"/>
  <c r="BX128" i="45"/>
  <c r="M45" i="75" s="1"/>
  <c r="J67" i="75"/>
  <c r="BX195" i="45"/>
  <c r="J134" i="75"/>
  <c r="BX194" i="45"/>
  <c r="M111" i="75" s="1"/>
  <c r="J133" i="75"/>
  <c r="BU195" i="45"/>
  <c r="K112" i="75" s="1"/>
  <c r="H134" i="75"/>
  <c r="AX202" i="45"/>
  <c r="BJ202" i="45" s="1"/>
  <c r="G119" i="75"/>
  <c r="BX134" i="45"/>
  <c r="M51" i="75" s="1"/>
  <c r="J73" i="75"/>
  <c r="BX197" i="45"/>
  <c r="R114" i="75" s="1"/>
  <c r="J136" i="75"/>
  <c r="S74" i="75"/>
  <c r="Z134" i="45"/>
  <c r="Z133" i="45" s="1"/>
  <c r="BG133" i="45" s="1"/>
  <c r="H51" i="75"/>
  <c r="BU131" i="45"/>
  <c r="H70" i="75"/>
  <c r="BU128" i="45"/>
  <c r="H67" i="75"/>
  <c r="R93" i="75"/>
  <c r="M93" i="75"/>
  <c r="R89" i="75"/>
  <c r="M89" i="75"/>
  <c r="BR164" i="45"/>
  <c r="BQ164" i="45" s="1"/>
  <c r="X16" i="54" s="1"/>
  <c r="S115" i="75"/>
  <c r="M115" i="75"/>
  <c r="BK136" i="45"/>
  <c r="K53" i="75"/>
  <c r="M53" i="75"/>
  <c r="H62" i="75"/>
  <c r="BU189" i="45"/>
  <c r="K106" i="75" s="1"/>
  <c r="H128" i="75"/>
  <c r="BB197" i="45"/>
  <c r="J114" i="75"/>
  <c r="AX195" i="45"/>
  <c r="G112" i="75"/>
  <c r="Z123" i="45"/>
  <c r="BG123" i="45" s="1"/>
  <c r="BS123" i="45" s="1"/>
  <c r="H40" i="75"/>
  <c r="BU244" i="45"/>
  <c r="K161" i="75" s="1"/>
  <c r="K95" i="75"/>
  <c r="S161" i="75"/>
  <c r="BB131" i="45"/>
  <c r="BB130" i="45" s="1"/>
  <c r="J48" i="75"/>
  <c r="BB198" i="45"/>
  <c r="J115" i="75"/>
  <c r="BU197" i="45"/>
  <c r="K114" i="75" s="1"/>
  <c r="H136" i="75"/>
  <c r="BX202" i="45"/>
  <c r="R119" i="75" s="1"/>
  <c r="J141" i="75"/>
  <c r="BX189" i="45"/>
  <c r="M106" i="75" s="1"/>
  <c r="J128" i="75"/>
  <c r="BX132" i="45"/>
  <c r="M49" i="75" s="1"/>
  <c r="J71" i="75"/>
  <c r="BU129" i="45"/>
  <c r="H68" i="75"/>
  <c r="BU200" i="45"/>
  <c r="H139" i="75"/>
  <c r="BB195" i="45"/>
  <c r="J112" i="75"/>
  <c r="BU134" i="45"/>
  <c r="H73" i="75"/>
  <c r="BB200" i="45"/>
  <c r="BB199" i="45" s="1"/>
  <c r="J117" i="75"/>
  <c r="S141" i="75"/>
  <c r="S53" i="75"/>
  <c r="BU198" i="45"/>
  <c r="K115" i="75" s="1"/>
  <c r="H137" i="75"/>
  <c r="BB189" i="45"/>
  <c r="J106" i="75"/>
  <c r="BU132" i="45"/>
  <c r="H71" i="75"/>
  <c r="BB135" i="45"/>
  <c r="J52" i="75"/>
  <c r="Z129" i="45"/>
  <c r="BG129" i="45" s="1"/>
  <c r="BS129" i="45" s="1"/>
  <c r="H46" i="75"/>
  <c r="AX189" i="45"/>
  <c r="G106" i="75"/>
  <c r="Z132" i="45"/>
  <c r="BG132" i="45" s="1"/>
  <c r="BS132" i="45" s="1"/>
  <c r="H49" i="75"/>
  <c r="AX198" i="45"/>
  <c r="H115" i="75"/>
  <c r="Z128" i="45"/>
  <c r="BG128" i="45" s="1"/>
  <c r="BS128" i="45" s="1"/>
  <c r="BS127" i="45" s="1"/>
  <c r="H45" i="75"/>
  <c r="M40" i="75"/>
  <c r="J62" i="75"/>
  <c r="BX135" i="45"/>
  <c r="M52" i="75" s="1"/>
  <c r="J74" i="75"/>
  <c r="BX129" i="45"/>
  <c r="M46" i="75" s="1"/>
  <c r="J68" i="75"/>
  <c r="AX201" i="45"/>
  <c r="BJ201" i="45" s="1"/>
  <c r="G118" i="75"/>
  <c r="R70" i="75"/>
  <c r="M70" i="75"/>
  <c r="BU246" i="45"/>
  <c r="K163" i="75" s="1"/>
  <c r="K97" i="75"/>
  <c r="M118" i="75"/>
  <c r="S48" i="75"/>
  <c r="M48" i="75"/>
  <c r="S163" i="45"/>
  <c r="T15" i="54" s="1"/>
  <c r="CD141" i="45"/>
  <c r="BR140" i="45"/>
  <c r="BQ140" i="45" s="1"/>
  <c r="BE162" i="45"/>
  <c r="V14" i="54" s="1"/>
  <c r="BO72" i="70"/>
  <c r="BP72" i="70" s="1"/>
  <c r="BQ72" i="70" s="1"/>
  <c r="S141" i="45"/>
  <c r="O15" i="54" s="1"/>
  <c r="N15" i="54"/>
  <c r="AC22" i="54"/>
  <c r="S207" i="45"/>
  <c r="AE15" i="54" s="1"/>
  <c r="AD15" i="54"/>
  <c r="R111" i="75"/>
  <c r="S111" i="75"/>
  <c r="S142" i="45"/>
  <c r="O16" i="54" s="1"/>
  <c r="N16" i="54"/>
  <c r="BE170" i="45"/>
  <c r="V22" i="54" s="1"/>
  <c r="Q22" i="54"/>
  <c r="R106" i="75"/>
  <c r="S106" i="75"/>
  <c r="R206" i="45"/>
  <c r="R207" i="45"/>
  <c r="S70" i="75"/>
  <c r="BK73" i="70"/>
  <c r="BG73" i="70"/>
  <c r="BG64" i="70"/>
  <c r="BK64" i="70"/>
  <c r="AZ73" i="70"/>
  <c r="BA73" i="70" s="1"/>
  <c r="BB73" i="70" s="1"/>
  <c r="BI73" i="70"/>
  <c r="AZ64" i="70"/>
  <c r="BA64" i="70" s="1"/>
  <c r="BB64" i="70" s="1"/>
  <c r="BI64" i="70"/>
  <c r="AT74" i="70"/>
  <c r="AR74" i="70"/>
  <c r="AK74" i="70"/>
  <c r="AL74" i="70" s="1"/>
  <c r="AM74" i="70" s="1"/>
  <c r="Z23" i="72"/>
  <c r="AB22" i="72"/>
  <c r="AT65" i="70"/>
  <c r="AL65" i="70"/>
  <c r="AM65" i="70" s="1"/>
  <c r="AR65" i="70"/>
  <c r="BO63" i="70"/>
  <c r="BP63" i="70" s="1"/>
  <c r="BQ63" i="70" s="1"/>
  <c r="AG75" i="70"/>
  <c r="AV75" i="70" s="1"/>
  <c r="AC66" i="70"/>
  <c r="AC75" i="70"/>
  <c r="AE75" i="70"/>
  <c r="AI75" i="70"/>
  <c r="AX75" i="70" s="1"/>
  <c r="BM75" i="70" s="1"/>
  <c r="CD118" i="45"/>
  <c r="CD148" i="45"/>
  <c r="CC143" i="45"/>
  <c r="BX238" i="45"/>
  <c r="M155" i="75" s="1"/>
  <c r="S89" i="75"/>
  <c r="AX129" i="45"/>
  <c r="BX242" i="45"/>
  <c r="M159" i="75" s="1"/>
  <c r="S93" i="75"/>
  <c r="AX123" i="45"/>
  <c r="BJ123" i="45" s="1"/>
  <c r="AX132" i="45"/>
  <c r="S45" i="75"/>
  <c r="R45" i="75"/>
  <c r="AB135" i="45"/>
  <c r="BH135" i="45" s="1"/>
  <c r="AX128" i="45"/>
  <c r="AB131" i="45"/>
  <c r="BH131" i="45" s="1"/>
  <c r="AX134" i="45"/>
  <c r="AX133" i="45" s="1"/>
  <c r="R140" i="45"/>
  <c r="R74" i="75"/>
  <c r="Z131" i="45"/>
  <c r="S40" i="75"/>
  <c r="S51" i="75"/>
  <c r="R51" i="75"/>
  <c r="S46" i="75"/>
  <c r="R158" i="75"/>
  <c r="R161" i="75"/>
  <c r="R136" i="75"/>
  <c r="R139" i="75"/>
  <c r="R134" i="75"/>
  <c r="R133" i="75"/>
  <c r="R128" i="75"/>
  <c r="R112" i="75"/>
  <c r="S90" i="75"/>
  <c r="R90" i="75"/>
  <c r="BX239" i="45"/>
  <c r="S62" i="75"/>
  <c r="R62" i="75"/>
  <c r="S84" i="75"/>
  <c r="R84" i="75"/>
  <c r="S68" i="75"/>
  <c r="R68" i="75"/>
  <c r="BQ168" i="45"/>
  <c r="BQ181" i="45"/>
  <c r="BQ169" i="45"/>
  <c r="P206" i="45"/>
  <c r="CD184" i="45"/>
  <c r="BB168" i="45"/>
  <c r="BA168" i="45" s="1"/>
  <c r="R168" i="45"/>
  <c r="BA163" i="45"/>
  <c r="BN163" i="45"/>
  <c r="BB181" i="45"/>
  <c r="BA181" i="45" s="1"/>
  <c r="R181" i="45"/>
  <c r="BB169" i="45"/>
  <c r="BA169" i="45" s="1"/>
  <c r="AK37" i="70"/>
  <c r="AL37" i="70" s="1"/>
  <c r="AM37" i="70" s="1"/>
  <c r="BG36" i="70"/>
  <c r="BK36" i="70"/>
  <c r="BO35" i="70"/>
  <c r="BP35" i="70" s="1"/>
  <c r="BQ35" i="70" s="1"/>
  <c r="BI27" i="70"/>
  <c r="AZ27" i="70"/>
  <c r="BA27" i="70" s="1"/>
  <c r="BB27" i="70" s="1"/>
  <c r="BI36" i="70"/>
  <c r="AZ36" i="70"/>
  <c r="BA36" i="70" s="1"/>
  <c r="BB36" i="70" s="1"/>
  <c r="BG27" i="70"/>
  <c r="BK27" i="70"/>
  <c r="AE38" i="70"/>
  <c r="AI38" i="70"/>
  <c r="AX38" i="70" s="1"/>
  <c r="BM38" i="70" s="1"/>
  <c r="AG38" i="70"/>
  <c r="AV38" i="70" s="1"/>
  <c r="AC38" i="70"/>
  <c r="AC29" i="70"/>
  <c r="AR37" i="70"/>
  <c r="AT37" i="70"/>
  <c r="Y23" i="72"/>
  <c r="AA22" i="72"/>
  <c r="AR28" i="70"/>
  <c r="AT28" i="70"/>
  <c r="AL28" i="70"/>
  <c r="AM28" i="70" s="1"/>
  <c r="BT129" i="45"/>
  <c r="BA132" i="45"/>
  <c r="I154" i="45" s="1"/>
  <c r="AB127" i="45"/>
  <c r="BH127" i="45" s="1"/>
  <c r="BC134" i="45"/>
  <c r="Y133" i="45"/>
  <c r="BC133" i="45" s="1"/>
  <c r="BC131" i="45"/>
  <c r="Y130" i="45"/>
  <c r="BC130" i="45" s="1"/>
  <c r="BC128" i="45"/>
  <c r="BA129" i="45" l="1"/>
  <c r="I151" i="45" s="1"/>
  <c r="BB151" i="45" s="1"/>
  <c r="M40" i="38"/>
  <c r="M16" i="38" s="1"/>
  <c r="BB196" i="45"/>
  <c r="BG134" i="45"/>
  <c r="BS134" i="45" s="1"/>
  <c r="BS133" i="45" s="1"/>
  <c r="S16" i="54"/>
  <c r="X15" i="54"/>
  <c r="P33" i="38"/>
  <c r="P9" i="38" s="1"/>
  <c r="AX193" i="45"/>
  <c r="BU233" i="45"/>
  <c r="K150" i="75" s="1"/>
  <c r="BM140" i="45"/>
  <c r="M84" i="75"/>
  <c r="BX233" i="45"/>
  <c r="M150" i="75" s="1"/>
  <c r="O170" i="45"/>
  <c r="R170" i="45" s="1"/>
  <c r="CC148" i="45"/>
  <c r="BB193" i="45"/>
  <c r="BB204" i="45" s="1"/>
  <c r="CD164" i="45"/>
  <c r="Y16" i="54" s="1"/>
  <c r="BU238" i="45"/>
  <c r="K155" i="75" s="1"/>
  <c r="BU241" i="45"/>
  <c r="K158" i="75" s="1"/>
  <c r="CD140" i="45"/>
  <c r="P162" i="45"/>
  <c r="CC140" i="45"/>
  <c r="O162" i="45"/>
  <c r="O163" i="45"/>
  <c r="R163" i="45" s="1"/>
  <c r="BB127" i="45"/>
  <c r="Y138" i="45"/>
  <c r="K23" i="46" s="1"/>
  <c r="BN169" i="45"/>
  <c r="BA166" i="45"/>
  <c r="BN166" i="45"/>
  <c r="BA164" i="45"/>
  <c r="BN164" i="45"/>
  <c r="BB165" i="45"/>
  <c r="CC141" i="45"/>
  <c r="R164" i="45"/>
  <c r="R166" i="45"/>
  <c r="BB170" i="45"/>
  <c r="BT136" i="45"/>
  <c r="BT135" i="45"/>
  <c r="BR162" i="45"/>
  <c r="BQ162" i="45" s="1"/>
  <c r="X14" i="54" s="1"/>
  <c r="BT131" i="45"/>
  <c r="BT130" i="45" s="1"/>
  <c r="K90" i="75"/>
  <c r="K84" i="75"/>
  <c r="BJ129" i="45"/>
  <c r="BJ198" i="45"/>
  <c r="BJ189" i="45"/>
  <c r="BB133" i="45"/>
  <c r="BN136" i="45"/>
  <c r="BJ128" i="45"/>
  <c r="BA135" i="45"/>
  <c r="I157" i="45" s="1"/>
  <c r="AX196" i="45"/>
  <c r="P34" i="38"/>
  <c r="P10" i="38" s="1"/>
  <c r="BJ197" i="45"/>
  <c r="BJ131" i="45"/>
  <c r="BE123" i="45"/>
  <c r="J145" i="45" s="1"/>
  <c r="BE129" i="45"/>
  <c r="J151" i="45" s="1"/>
  <c r="M158" i="75"/>
  <c r="BN198" i="45"/>
  <c r="BN194" i="45"/>
  <c r="BN189" i="45"/>
  <c r="AX130" i="45"/>
  <c r="AW130" i="45" s="1"/>
  <c r="H152" i="45" s="1"/>
  <c r="BJ194" i="45"/>
  <c r="Z127" i="45"/>
  <c r="BG127" i="45" s="1"/>
  <c r="BE127" i="45" s="1"/>
  <c r="J149" i="45" s="1"/>
  <c r="AX199" i="45"/>
  <c r="S52" i="75"/>
  <c r="BE132" i="45"/>
  <c r="J154" i="45" s="1"/>
  <c r="S49" i="75"/>
  <c r="R52" i="75"/>
  <c r="BJ195" i="45"/>
  <c r="BR170" i="45"/>
  <c r="BQ170" i="45" s="1"/>
  <c r="M32" i="38"/>
  <c r="M8" i="38" s="1"/>
  <c r="S15" i="54"/>
  <c r="BO132" i="45"/>
  <c r="R49" i="75"/>
  <c r="S118" i="75"/>
  <c r="BN201" i="45"/>
  <c r="BK129" i="45"/>
  <c r="K46" i="75"/>
  <c r="BN131" i="45"/>
  <c r="K40" i="75"/>
  <c r="R53" i="75"/>
  <c r="BO136" i="45"/>
  <c r="BO129" i="45"/>
  <c r="R46" i="75"/>
  <c r="BK131" i="45"/>
  <c r="K48" i="75"/>
  <c r="M112" i="75"/>
  <c r="S136" i="75"/>
  <c r="S156" i="75"/>
  <c r="M156" i="75"/>
  <c r="BK132" i="45"/>
  <c r="K49" i="75"/>
  <c r="BK134" i="45"/>
  <c r="BK133" i="45" s="1"/>
  <c r="K51" i="75"/>
  <c r="BJ200" i="45"/>
  <c r="BJ199" i="45" s="1"/>
  <c r="K117" i="75"/>
  <c r="M119" i="75"/>
  <c r="S150" i="75"/>
  <c r="R40" i="75"/>
  <c r="BK128" i="45"/>
  <c r="K45" i="75"/>
  <c r="M114" i="75"/>
  <c r="M117" i="75"/>
  <c r="BO73" i="70"/>
  <c r="BP73" i="70" s="1"/>
  <c r="BQ73" i="70" s="1"/>
  <c r="S162" i="45"/>
  <c r="T14" i="54" s="1"/>
  <c r="BN128" i="45"/>
  <c r="S133" i="75"/>
  <c r="CD181" i="45"/>
  <c r="Y33" i="54" s="1"/>
  <c r="X33" i="54"/>
  <c r="BN134" i="45"/>
  <c r="S139" i="75"/>
  <c r="BN129" i="45"/>
  <c r="S134" i="75"/>
  <c r="S206" i="45"/>
  <c r="AE14" i="54" s="1"/>
  <c r="AD14" i="54"/>
  <c r="CD168" i="45"/>
  <c r="Y20" i="54" s="1"/>
  <c r="X20" i="54"/>
  <c r="BN135" i="45"/>
  <c r="R159" i="75"/>
  <c r="S159" i="75"/>
  <c r="R155" i="75"/>
  <c r="S155" i="75"/>
  <c r="CD169" i="45"/>
  <c r="Y21" i="54" s="1"/>
  <c r="X21" i="54"/>
  <c r="BN123" i="45"/>
  <c r="S128" i="75"/>
  <c r="S140" i="45"/>
  <c r="O14" i="54" s="1"/>
  <c r="N14" i="54"/>
  <c r="BN132" i="45"/>
  <c r="S170" i="45"/>
  <c r="T22" i="54" s="1"/>
  <c r="S22" i="54"/>
  <c r="Z24" i="72"/>
  <c r="AB23" i="72"/>
  <c r="AZ65" i="70"/>
  <c r="BA65" i="70" s="1"/>
  <c r="BB65" i="70" s="1"/>
  <c r="BI65" i="70"/>
  <c r="BK74" i="70"/>
  <c r="BG74" i="70"/>
  <c r="AR75" i="70"/>
  <c r="AT75" i="70"/>
  <c r="BG65" i="70"/>
  <c r="BK65" i="70"/>
  <c r="BO64" i="70"/>
  <c r="BP64" i="70" s="1"/>
  <c r="BQ64" i="70" s="1"/>
  <c r="AT66" i="70"/>
  <c r="AR66" i="70"/>
  <c r="AL66" i="70"/>
  <c r="AM66" i="70" s="1"/>
  <c r="AK75" i="70"/>
  <c r="AL75" i="70" s="1"/>
  <c r="AM75" i="70" s="1"/>
  <c r="AI76" i="70"/>
  <c r="AX76" i="70" s="1"/>
  <c r="BM76" i="70" s="1"/>
  <c r="AC67" i="70"/>
  <c r="AG76" i="70"/>
  <c r="AV76" i="70" s="1"/>
  <c r="AC76" i="70"/>
  <c r="AE76" i="70"/>
  <c r="BI74" i="70"/>
  <c r="BO74" i="70" s="1"/>
  <c r="AZ74" i="70"/>
  <c r="BA74" i="70" s="1"/>
  <c r="BB74" i="70" s="1"/>
  <c r="BO36" i="70"/>
  <c r="BP36" i="70" s="1"/>
  <c r="BQ36" i="70" s="1"/>
  <c r="P51" i="38"/>
  <c r="P27" i="38" s="1"/>
  <c r="P38" i="38"/>
  <c r="P14" i="38" s="1"/>
  <c r="P39" i="38"/>
  <c r="P15" i="38" s="1"/>
  <c r="BJ132" i="45"/>
  <c r="BA130" i="45"/>
  <c r="I152" i="45" s="1"/>
  <c r="BJ134" i="45"/>
  <c r="BJ133" i="45" s="1"/>
  <c r="BE128" i="45"/>
  <c r="J150" i="45" s="1"/>
  <c r="R162" i="45"/>
  <c r="AB133" i="45"/>
  <c r="BH133" i="45" s="1"/>
  <c r="BE136" i="45"/>
  <c r="J158" i="45" s="1"/>
  <c r="AB130" i="45"/>
  <c r="BH130" i="45" s="1"/>
  <c r="V14" i="70"/>
  <c r="AX127" i="45"/>
  <c r="BE135" i="45"/>
  <c r="J157" i="45" s="1"/>
  <c r="BG131" i="45"/>
  <c r="Z130" i="45"/>
  <c r="R156" i="75"/>
  <c r="R150" i="75"/>
  <c r="BM181" i="45"/>
  <c r="CC181" i="45" s="1"/>
  <c r="BM163" i="45"/>
  <c r="CC163" i="45" s="1"/>
  <c r="BM168" i="45"/>
  <c r="CC168" i="45" s="1"/>
  <c r="BM169" i="45"/>
  <c r="CC169" i="45" s="1"/>
  <c r="BI28" i="70"/>
  <c r="AZ28" i="70"/>
  <c r="BA28" i="70" s="1"/>
  <c r="BB28" i="70" s="1"/>
  <c r="AT38" i="70"/>
  <c r="AR38" i="70"/>
  <c r="AE39" i="70"/>
  <c r="AI39" i="70"/>
  <c r="AX39" i="70" s="1"/>
  <c r="BM39" i="70" s="1"/>
  <c r="AG39" i="70"/>
  <c r="AV39" i="70" s="1"/>
  <c r="AC39" i="70"/>
  <c r="AC30" i="70"/>
  <c r="BI37" i="70"/>
  <c r="AZ37" i="70"/>
  <c r="BA37" i="70" s="1"/>
  <c r="BB37" i="70" s="1"/>
  <c r="BO27" i="70"/>
  <c r="BP27" i="70" s="1"/>
  <c r="BQ27" i="70" s="1"/>
  <c r="Y24" i="72"/>
  <c r="AA23" i="72"/>
  <c r="BG37" i="70"/>
  <c r="BK37" i="70"/>
  <c r="AR29" i="70"/>
  <c r="AT29" i="70"/>
  <c r="AL29" i="70"/>
  <c r="AM29" i="70" s="1"/>
  <c r="AK38" i="70"/>
  <c r="AL38" i="70" s="1"/>
  <c r="AM38" i="70" s="1"/>
  <c r="BG28" i="70"/>
  <c r="BK28" i="70"/>
  <c r="BA134" i="45"/>
  <c r="I156" i="45" s="1"/>
  <c r="BO134" i="45"/>
  <c r="BA128" i="45"/>
  <c r="I150" i="45" s="1"/>
  <c r="BO128" i="45"/>
  <c r="BA131" i="45"/>
  <c r="I153" i="45" s="1"/>
  <c r="BO131" i="45"/>
  <c r="BT127" i="45"/>
  <c r="AW117" i="45"/>
  <c r="AX207" i="45"/>
  <c r="AW124" i="45"/>
  <c r="H146" i="45" s="1"/>
  <c r="AW125" i="45"/>
  <c r="H147" i="45" s="1"/>
  <c r="AW126" i="45"/>
  <c r="H148" i="45" s="1"/>
  <c r="AW128" i="45"/>
  <c r="H150" i="45" s="1"/>
  <c r="AW129" i="45"/>
  <c r="H151" i="45" s="1"/>
  <c r="AW131" i="45"/>
  <c r="H153" i="45" s="1"/>
  <c r="AW132" i="45"/>
  <c r="H154" i="45" s="1"/>
  <c r="AW133" i="45"/>
  <c r="H155" i="45" s="1"/>
  <c r="AW134" i="45"/>
  <c r="H156" i="45" s="1"/>
  <c r="AW135" i="45"/>
  <c r="H157" i="45" s="1"/>
  <c r="AW136" i="45"/>
  <c r="H158" i="45" s="1"/>
  <c r="AW137" i="45"/>
  <c r="H159" i="45" s="1"/>
  <c r="AW122" i="45"/>
  <c r="H144" i="45" s="1"/>
  <c r="AW123" i="45"/>
  <c r="H145" i="45" s="1"/>
  <c r="Z145" i="45" s="1"/>
  <c r="BG145" i="45" s="1"/>
  <c r="BR138" i="45"/>
  <c r="BE225" i="45"/>
  <c r="BB225" i="45"/>
  <c r="BA225" i="45" s="1"/>
  <c r="BM225" i="45" s="1"/>
  <c r="O247" i="45" s="1"/>
  <c r="BN247" i="45" s="1"/>
  <c r="AX225" i="45"/>
  <c r="AW225" i="45" s="1"/>
  <c r="H247" i="45" s="1"/>
  <c r="BB214" i="45"/>
  <c r="AX214" i="45"/>
  <c r="BJ214" i="45" s="1"/>
  <c r="BE213" i="45"/>
  <c r="BB213" i="45"/>
  <c r="BA213" i="45" s="1"/>
  <c r="BM213" i="45" s="1"/>
  <c r="O235" i="45" s="1"/>
  <c r="BN235" i="45" s="1"/>
  <c r="AX213" i="45"/>
  <c r="AW213" i="45" s="1"/>
  <c r="H235" i="45" s="1"/>
  <c r="BE212" i="45"/>
  <c r="BB212" i="45"/>
  <c r="BA212" i="45" s="1"/>
  <c r="BM212" i="45" s="1"/>
  <c r="O234" i="45" s="1"/>
  <c r="BN234" i="45" s="1"/>
  <c r="BB210" i="45"/>
  <c r="BB209" i="45"/>
  <c r="BB208" i="45"/>
  <c r="AX208" i="45"/>
  <c r="BR207" i="45"/>
  <c r="BB207" i="45"/>
  <c r="BN207" i="45" s="1"/>
  <c r="BB158" i="45"/>
  <c r="BB154" i="45"/>
  <c r="BB145" i="45"/>
  <c r="BF138" i="45"/>
  <c r="BC138" i="45"/>
  <c r="AY138" i="45"/>
  <c r="AA138" i="45"/>
  <c r="K25" i="46" s="1"/>
  <c r="AW121" i="45"/>
  <c r="H143" i="45" s="1"/>
  <c r="AW120" i="45"/>
  <c r="H142" i="45" s="1"/>
  <c r="AW119" i="45"/>
  <c r="H141" i="45" s="1"/>
  <c r="BT72" i="45"/>
  <c r="BS72" i="45"/>
  <c r="BR72" i="45"/>
  <c r="BQ72" i="45"/>
  <c r="P94" i="45" s="1"/>
  <c r="BP72" i="45"/>
  <c r="BO72" i="45"/>
  <c r="BN72" i="45"/>
  <c r="BM72" i="45"/>
  <c r="O94" i="45" s="1"/>
  <c r="BL72" i="45"/>
  <c r="BK72" i="45"/>
  <c r="BJ72" i="45"/>
  <c r="BI72" i="45"/>
  <c r="N94" i="45" s="1"/>
  <c r="BH72" i="45"/>
  <c r="BG72" i="45"/>
  <c r="BF72" i="45"/>
  <c r="BE72" i="45"/>
  <c r="J94" i="45" s="1"/>
  <c r="BD72" i="45"/>
  <c r="BC72" i="45"/>
  <c r="BB72" i="45"/>
  <c r="BA72" i="45"/>
  <c r="I94" i="45" s="1"/>
  <c r="AZ72" i="45"/>
  <c r="AY72" i="45"/>
  <c r="AX72" i="45"/>
  <c r="AW72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D72" i="45"/>
  <c r="AC72" i="45"/>
  <c r="AB72" i="45"/>
  <c r="H26" i="46" s="1"/>
  <c r="AA72" i="45"/>
  <c r="H25" i="46" s="1"/>
  <c r="Z72" i="45"/>
  <c r="H24" i="46" s="1"/>
  <c r="Y72" i="45"/>
  <c r="H23" i="46" s="1"/>
  <c r="AD50" i="45"/>
  <c r="AC50" i="45"/>
  <c r="AB50" i="45"/>
  <c r="G26" i="46" s="1"/>
  <c r="AA50" i="45"/>
  <c r="G25" i="46" s="1"/>
  <c r="Z50" i="45"/>
  <c r="G24" i="46" s="1"/>
  <c r="Y50" i="45"/>
  <c r="G23" i="46" s="1"/>
  <c r="BT28" i="45"/>
  <c r="BS28" i="45"/>
  <c r="BR28" i="45"/>
  <c r="BQ28" i="45"/>
  <c r="F18" i="46" s="1"/>
  <c r="BP28" i="45"/>
  <c r="BO28" i="45"/>
  <c r="BN28" i="45"/>
  <c r="BM28" i="45"/>
  <c r="F17" i="46" s="1"/>
  <c r="BL28" i="45"/>
  <c r="BK28" i="45"/>
  <c r="BJ28" i="45"/>
  <c r="BI28" i="45"/>
  <c r="F16" i="46" s="1"/>
  <c r="AX28" i="45"/>
  <c r="AY28" i="45"/>
  <c r="AZ28" i="45"/>
  <c r="BA28" i="45"/>
  <c r="F10" i="46" s="1"/>
  <c r="BB28" i="45"/>
  <c r="BC28" i="45"/>
  <c r="BD28" i="45"/>
  <c r="BE28" i="45"/>
  <c r="F11" i="46" s="1"/>
  <c r="BF28" i="45"/>
  <c r="BG28" i="45"/>
  <c r="BH28" i="45"/>
  <c r="AW28" i="45"/>
  <c r="F9" i="46" s="1"/>
  <c r="AA28" i="45"/>
  <c r="F25" i="46" s="1"/>
  <c r="AB28" i="45"/>
  <c r="F26" i="46" s="1"/>
  <c r="Y28" i="45"/>
  <c r="F23" i="46" s="1"/>
  <c r="Z28" i="45"/>
  <c r="F24" i="46" s="1"/>
  <c r="AC28" i="45"/>
  <c r="AD28" i="45"/>
  <c r="N28" i="45"/>
  <c r="O28" i="45"/>
  <c r="P28" i="45"/>
  <c r="H28" i="45"/>
  <c r="I28" i="45"/>
  <c r="J28" i="45"/>
  <c r="BE134" i="45" l="1"/>
  <c r="J156" i="45" s="1"/>
  <c r="AD14" i="70"/>
  <c r="V22" i="70"/>
  <c r="BM164" i="45"/>
  <c r="CC164" i="45" s="1"/>
  <c r="H139" i="45"/>
  <c r="AX139" i="45" s="1"/>
  <c r="I31" i="38"/>
  <c r="I7" i="38" s="1"/>
  <c r="AX204" i="45"/>
  <c r="BJ196" i="45"/>
  <c r="BB138" i="45"/>
  <c r="BQ128" i="45"/>
  <c r="P150" i="45" s="1"/>
  <c r="N24" i="54" s="1"/>
  <c r="BT133" i="45"/>
  <c r="BT138" i="45" s="1"/>
  <c r="BM166" i="45"/>
  <c r="CC166" i="45" s="1"/>
  <c r="BB153" i="45"/>
  <c r="BB156" i="45"/>
  <c r="BN156" i="45" s="1"/>
  <c r="BQ123" i="45"/>
  <c r="CD123" i="45" s="1"/>
  <c r="BB157" i="45"/>
  <c r="BN157" i="45" s="1"/>
  <c r="BA165" i="45"/>
  <c r="BA162" i="45" s="1"/>
  <c r="BN165" i="45"/>
  <c r="BM165" i="45" s="1"/>
  <c r="CC165" i="45" s="1"/>
  <c r="BN170" i="45"/>
  <c r="BM170" i="45" s="1"/>
  <c r="CC170" i="45" s="1"/>
  <c r="BA170" i="45"/>
  <c r="BB162" i="45"/>
  <c r="BM136" i="45"/>
  <c r="BE133" i="45"/>
  <c r="J155" i="45" s="1"/>
  <c r="AX138" i="45"/>
  <c r="F22" i="46"/>
  <c r="H94" i="45"/>
  <c r="H9" i="46"/>
  <c r="F15" i="46"/>
  <c r="F20" i="46"/>
  <c r="F8" i="46"/>
  <c r="F13" i="46" s="1"/>
  <c r="F21" i="46"/>
  <c r="BJ127" i="45"/>
  <c r="BA133" i="45"/>
  <c r="I155" i="45" s="1"/>
  <c r="CD162" i="45"/>
  <c r="Y14" i="54" s="1"/>
  <c r="R94" i="45"/>
  <c r="S94" i="45"/>
  <c r="Z138" i="45"/>
  <c r="K24" i="46" s="1"/>
  <c r="BQ129" i="45"/>
  <c r="P32" i="38"/>
  <c r="P8" i="38" s="1"/>
  <c r="BN127" i="45"/>
  <c r="S14" i="54"/>
  <c r="BJ130" i="45"/>
  <c r="V13" i="70"/>
  <c r="BQ132" i="45"/>
  <c r="BN130" i="45"/>
  <c r="BO135" i="45"/>
  <c r="BM135" i="45" s="1"/>
  <c r="S137" i="75"/>
  <c r="BM129" i="45"/>
  <c r="BJ193" i="45"/>
  <c r="S140" i="75"/>
  <c r="BM132" i="45"/>
  <c r="BM123" i="45"/>
  <c r="BK127" i="45"/>
  <c r="S117" i="75"/>
  <c r="BN200" i="45"/>
  <c r="S112" i="75"/>
  <c r="BN195" i="45"/>
  <c r="BN193" i="45" s="1"/>
  <c r="S119" i="75"/>
  <c r="BN202" i="45"/>
  <c r="S114" i="75"/>
  <c r="BN197" i="45"/>
  <c r="BN196" i="45" s="1"/>
  <c r="BK130" i="45"/>
  <c r="BI130" i="45" s="1"/>
  <c r="N152" i="45" s="1"/>
  <c r="BN133" i="45"/>
  <c r="CD170" i="45"/>
  <c r="Y22" i="54" s="1"/>
  <c r="X22" i="54"/>
  <c r="BR151" i="45"/>
  <c r="L25" i="54"/>
  <c r="BR154" i="45"/>
  <c r="L28" i="54"/>
  <c r="BR145" i="45"/>
  <c r="L19" i="54"/>
  <c r="AK76" i="70"/>
  <c r="AL76" i="70" s="1"/>
  <c r="AM76" i="70" s="1"/>
  <c r="BO65" i="70"/>
  <c r="BP65" i="70" s="1"/>
  <c r="BQ65" i="70" s="1"/>
  <c r="AR76" i="70"/>
  <c r="AT76" i="70"/>
  <c r="BG75" i="70"/>
  <c r="BK75" i="70"/>
  <c r="AI77" i="70"/>
  <c r="AX77" i="70" s="1"/>
  <c r="BM77" i="70" s="1"/>
  <c r="AE77" i="70"/>
  <c r="AC68" i="70"/>
  <c r="AC77" i="70"/>
  <c r="AG77" i="70"/>
  <c r="AV77" i="70" s="1"/>
  <c r="AZ66" i="70"/>
  <c r="BA66" i="70" s="1"/>
  <c r="BB66" i="70" s="1"/>
  <c r="BI66" i="70"/>
  <c r="AZ75" i="70"/>
  <c r="BA75" i="70" s="1"/>
  <c r="BB75" i="70" s="1"/>
  <c r="BI75" i="70"/>
  <c r="BP74" i="70"/>
  <c r="BQ74" i="70" s="1"/>
  <c r="AR67" i="70"/>
  <c r="AL67" i="70"/>
  <c r="AM67" i="70" s="1"/>
  <c r="AT67" i="70"/>
  <c r="BK66" i="70"/>
  <c r="BG66" i="70"/>
  <c r="Z25" i="72"/>
  <c r="AB24" i="72"/>
  <c r="P40" i="38"/>
  <c r="P16" i="38" s="1"/>
  <c r="BI225" i="45"/>
  <c r="N247" i="45" s="1"/>
  <c r="BQ212" i="45"/>
  <c r="P234" i="45" s="1"/>
  <c r="BI213" i="45"/>
  <c r="N235" i="45" s="1"/>
  <c r="BQ225" i="45"/>
  <c r="P247" i="45" s="1"/>
  <c r="BQ213" i="45"/>
  <c r="P235" i="45" s="1"/>
  <c r="BI125" i="45"/>
  <c r="N147" i="45" s="1"/>
  <c r="BI123" i="45"/>
  <c r="N145" i="45" s="1"/>
  <c r="BI131" i="45"/>
  <c r="BI136" i="45"/>
  <c r="N158" i="45" s="1"/>
  <c r="BI126" i="45"/>
  <c r="BI124" i="45"/>
  <c r="N146" i="45" s="1"/>
  <c r="BI122" i="45"/>
  <c r="K26" i="54"/>
  <c r="BI135" i="45"/>
  <c r="L23" i="54"/>
  <c r="BI137" i="45"/>
  <c r="N159" i="45" s="1"/>
  <c r="BI129" i="45"/>
  <c r="N151" i="45" s="1"/>
  <c r="BI132" i="45"/>
  <c r="BE214" i="45"/>
  <c r="BR214" i="45"/>
  <c r="BQ127" i="45"/>
  <c r="BQ136" i="45"/>
  <c r="BH138" i="45"/>
  <c r="AD22" i="70"/>
  <c r="Q28" i="45"/>
  <c r="AB138" i="45"/>
  <c r="K26" i="46" s="1"/>
  <c r="BQ134" i="45"/>
  <c r="AF14" i="70"/>
  <c r="AH14" i="70"/>
  <c r="AA14" i="70"/>
  <c r="AB14" i="70" s="1"/>
  <c r="Z14" i="70"/>
  <c r="AN14" i="70" s="1"/>
  <c r="BQ135" i="45"/>
  <c r="V15" i="70"/>
  <c r="V23" i="70" s="1"/>
  <c r="BG130" i="45"/>
  <c r="BS131" i="45"/>
  <c r="BE131" i="45"/>
  <c r="J153" i="45" s="1"/>
  <c r="CF72" i="45"/>
  <c r="CE72" i="45"/>
  <c r="BZ72" i="45"/>
  <c r="CG72" i="45"/>
  <c r="CA72" i="45"/>
  <c r="H10" i="46"/>
  <c r="F34" i="54"/>
  <c r="H11" i="46"/>
  <c r="CB72" i="45"/>
  <c r="H16" i="46"/>
  <c r="I28" i="46" s="1"/>
  <c r="CC72" i="45"/>
  <c r="H17" i="46"/>
  <c r="I29" i="46" s="1"/>
  <c r="H34" i="54"/>
  <c r="CD72" i="45"/>
  <c r="H18" i="46"/>
  <c r="I30" i="46" s="1"/>
  <c r="I72" i="45"/>
  <c r="G10" i="46"/>
  <c r="J72" i="45"/>
  <c r="G11" i="46"/>
  <c r="CC50" i="45"/>
  <c r="O72" i="45"/>
  <c r="G17" i="46"/>
  <c r="CF50" i="45"/>
  <c r="CG50" i="45"/>
  <c r="BM134" i="45"/>
  <c r="O156" i="45" s="1"/>
  <c r="CE50" i="45"/>
  <c r="BZ50" i="45"/>
  <c r="CA50" i="45"/>
  <c r="H72" i="45"/>
  <c r="G9" i="46"/>
  <c r="CB50" i="45"/>
  <c r="N72" i="45"/>
  <c r="G16" i="46"/>
  <c r="CD50" i="45"/>
  <c r="P72" i="45"/>
  <c r="G18" i="46"/>
  <c r="CA28" i="45"/>
  <c r="CE28" i="45"/>
  <c r="H50" i="45"/>
  <c r="J50" i="45"/>
  <c r="I50" i="45"/>
  <c r="N50" i="45"/>
  <c r="CB28" i="45"/>
  <c r="CC28" i="45"/>
  <c r="O50" i="45"/>
  <c r="CD28" i="45"/>
  <c r="P50" i="45"/>
  <c r="BZ28" i="45"/>
  <c r="CF28" i="45"/>
  <c r="CG28" i="45"/>
  <c r="BM131" i="45"/>
  <c r="O153" i="45" s="1"/>
  <c r="BI128" i="45"/>
  <c r="N150" i="45" s="1"/>
  <c r="BI133" i="45"/>
  <c r="N155" i="45" s="1"/>
  <c r="S28" i="45"/>
  <c r="BM128" i="45"/>
  <c r="O150" i="45" s="1"/>
  <c r="R28" i="45"/>
  <c r="BI134" i="45"/>
  <c r="N156" i="45" s="1"/>
  <c r="BA208" i="45"/>
  <c r="BN208" i="45"/>
  <c r="K59" i="75"/>
  <c r="K147" i="75"/>
  <c r="K81" i="75"/>
  <c r="BE208" i="45"/>
  <c r="BR208" i="45"/>
  <c r="BE210" i="45"/>
  <c r="BR210" i="45"/>
  <c r="I235" i="45"/>
  <c r="R235" i="45" s="1"/>
  <c r="CC213" i="45"/>
  <c r="K32" i="54"/>
  <c r="K28" i="54"/>
  <c r="BA210" i="45"/>
  <c r="I232" i="45" s="1"/>
  <c r="BB232" i="45" s="1"/>
  <c r="BN210" i="45"/>
  <c r="BA214" i="45"/>
  <c r="BN214" i="45"/>
  <c r="K20" i="54"/>
  <c r="K60" i="75"/>
  <c r="K126" i="75"/>
  <c r="K82" i="75"/>
  <c r="K148" i="75"/>
  <c r="BA209" i="45"/>
  <c r="BN209" i="45"/>
  <c r="I234" i="45"/>
  <c r="R234" i="45" s="1"/>
  <c r="CC212" i="45"/>
  <c r="J235" i="45"/>
  <c r="AG21" i="54" s="1"/>
  <c r="K19" i="54"/>
  <c r="K31" i="54"/>
  <c r="K22" i="54"/>
  <c r="K13" i="54"/>
  <c r="K80" i="75"/>
  <c r="K58" i="75"/>
  <c r="K146" i="75"/>
  <c r="BA127" i="45"/>
  <c r="I149" i="45" s="1"/>
  <c r="BB150" i="45"/>
  <c r="BN150" i="45" s="1"/>
  <c r="J247" i="45"/>
  <c r="AG33" i="54" s="1"/>
  <c r="K33" i="54"/>
  <c r="AW118" i="45"/>
  <c r="H140" i="45" s="1"/>
  <c r="AW208" i="45"/>
  <c r="H230" i="45" s="1"/>
  <c r="BE209" i="45"/>
  <c r="BR209" i="45"/>
  <c r="J234" i="45"/>
  <c r="AG20" i="54" s="1"/>
  <c r="AW214" i="45"/>
  <c r="H236" i="45" s="1"/>
  <c r="I247" i="45"/>
  <c r="R247" i="45" s="1"/>
  <c r="CC225" i="45"/>
  <c r="K18" i="54"/>
  <c r="K21" i="54"/>
  <c r="BG29" i="70"/>
  <c r="BK29" i="70"/>
  <c r="Y25" i="72"/>
  <c r="AA24" i="72"/>
  <c r="BO37" i="70"/>
  <c r="BP37" i="70" s="1"/>
  <c r="BQ37" i="70" s="1"/>
  <c r="BI38" i="70"/>
  <c r="AZ38" i="70"/>
  <c r="BA38" i="70" s="1"/>
  <c r="BB38" i="70" s="1"/>
  <c r="AT30" i="70"/>
  <c r="AR30" i="70"/>
  <c r="AL30" i="70"/>
  <c r="AM30" i="70" s="1"/>
  <c r="AK39" i="70"/>
  <c r="AL39" i="70" s="1"/>
  <c r="AM39" i="70" s="1"/>
  <c r="BO28" i="70"/>
  <c r="BP28" i="70" s="1"/>
  <c r="BQ28" i="70" s="1"/>
  <c r="BI29" i="70"/>
  <c r="AZ29" i="70"/>
  <c r="BA29" i="70" s="1"/>
  <c r="BB29" i="70" s="1"/>
  <c r="AE40" i="70"/>
  <c r="AI40" i="70"/>
  <c r="AX40" i="70" s="1"/>
  <c r="BM40" i="70" s="1"/>
  <c r="AG40" i="70"/>
  <c r="AV40" i="70" s="1"/>
  <c r="AC31" i="70"/>
  <c r="AC40" i="70"/>
  <c r="AT39" i="70"/>
  <c r="AR39" i="70"/>
  <c r="BG38" i="70"/>
  <c r="BK38" i="70"/>
  <c r="BN158" i="45"/>
  <c r="AW127" i="45"/>
  <c r="H149" i="45" s="1"/>
  <c r="BO130" i="45"/>
  <c r="BN145" i="45"/>
  <c r="BO127" i="45"/>
  <c r="BN151" i="45"/>
  <c r="BN154" i="45"/>
  <c r="AW207" i="45"/>
  <c r="H229" i="45" s="1"/>
  <c r="BB206" i="45"/>
  <c r="BA207" i="45"/>
  <c r="I229" i="45" s="1"/>
  <c r="AX209" i="45"/>
  <c r="AX206" i="45" s="1"/>
  <c r="BE207" i="45"/>
  <c r="AX210" i="45"/>
  <c r="AX212" i="45"/>
  <c r="AW212" i="45" s="1"/>
  <c r="H234" i="45" s="1"/>
  <c r="AX205" i="45"/>
  <c r="AA189" i="45"/>
  <c r="AY189" i="45" s="1"/>
  <c r="AB189" i="45"/>
  <c r="BH189" i="45" s="1"/>
  <c r="AA195" i="45"/>
  <c r="AY195" i="45" s="1"/>
  <c r="AB195" i="45"/>
  <c r="BH195" i="45" s="1"/>
  <c r="Y198" i="45"/>
  <c r="BC198" i="45" s="1"/>
  <c r="Z198" i="45"/>
  <c r="BG198" i="45" s="1"/>
  <c r="BS198" i="45" s="1"/>
  <c r="AA197" i="45"/>
  <c r="AY197" i="45" s="1"/>
  <c r="AB197" i="45"/>
  <c r="BH197" i="45" s="1"/>
  <c r="AA198" i="45"/>
  <c r="AY198" i="45" s="1"/>
  <c r="AB198" i="45"/>
  <c r="BH198" i="45" s="1"/>
  <c r="Z194" i="45"/>
  <c r="BG194" i="45" s="1"/>
  <c r="BS194" i="45" s="1"/>
  <c r="Y194" i="45"/>
  <c r="BC194" i="45" s="1"/>
  <c r="Y200" i="45"/>
  <c r="BC200" i="45" s="1"/>
  <c r="Z200" i="45"/>
  <c r="BG200" i="45" s="1"/>
  <c r="BS200" i="45" s="1"/>
  <c r="Z202" i="45"/>
  <c r="BG202" i="45" s="1"/>
  <c r="Y202" i="45"/>
  <c r="BC202" i="45" s="1"/>
  <c r="AA194" i="45"/>
  <c r="AB194" i="45"/>
  <c r="Z195" i="45"/>
  <c r="BG195" i="45" s="1"/>
  <c r="BS195" i="45" s="1"/>
  <c r="Y195" i="45"/>
  <c r="BC195" i="45" s="1"/>
  <c r="AA200" i="45"/>
  <c r="AY200" i="45" s="1"/>
  <c r="AB200" i="45"/>
  <c r="BH200" i="45" s="1"/>
  <c r="AA201" i="45"/>
  <c r="AY201" i="45" s="1"/>
  <c r="AB201" i="45"/>
  <c r="BH201" i="45" s="1"/>
  <c r="AA202" i="45"/>
  <c r="AY202" i="45" s="1"/>
  <c r="AB202" i="45"/>
  <c r="BH202" i="45" s="1"/>
  <c r="AA157" i="45"/>
  <c r="AY157" i="45" s="1"/>
  <c r="BK157" i="45" s="1"/>
  <c r="AB157" i="45"/>
  <c r="BH157" i="45" s="1"/>
  <c r="AB151" i="45"/>
  <c r="BH151" i="45" s="1"/>
  <c r="AA151" i="45"/>
  <c r="AY151" i="45" s="1"/>
  <c r="BK151" i="45" s="1"/>
  <c r="AA156" i="45"/>
  <c r="AY156" i="45" s="1"/>
  <c r="BK156" i="45" s="1"/>
  <c r="AB156" i="45"/>
  <c r="BH156" i="45" s="1"/>
  <c r="AB158" i="45"/>
  <c r="BH158" i="45" s="1"/>
  <c r="AA158" i="45"/>
  <c r="AY158" i="45" s="1"/>
  <c r="BK158" i="45" s="1"/>
  <c r="AB154" i="45"/>
  <c r="BH154" i="45" s="1"/>
  <c r="AA154" i="45"/>
  <c r="AY154" i="45" s="1"/>
  <c r="BK154" i="45" s="1"/>
  <c r="AB145" i="45"/>
  <c r="BH145" i="45" s="1"/>
  <c r="AY145" i="45"/>
  <c r="AB153" i="45"/>
  <c r="BH153" i="45" s="1"/>
  <c r="AA13" i="70" l="1"/>
  <c r="AB13" i="70" s="1"/>
  <c r="V21" i="70"/>
  <c r="AH21" i="70" s="1"/>
  <c r="CD128" i="45"/>
  <c r="J42" i="38"/>
  <c r="J18" i="38" s="1"/>
  <c r="N139" i="45"/>
  <c r="N148" i="45"/>
  <c r="M22" i="54" s="1"/>
  <c r="CB122" i="45"/>
  <c r="N144" i="45"/>
  <c r="J48" i="38"/>
  <c r="J24" i="38" s="1"/>
  <c r="P156" i="45"/>
  <c r="J43" i="38"/>
  <c r="J19" i="38" s="1"/>
  <c r="P151" i="45"/>
  <c r="N25" i="54" s="1"/>
  <c r="J50" i="38"/>
  <c r="J26" i="38" s="1"/>
  <c r="P158" i="45"/>
  <c r="J46" i="38"/>
  <c r="J22" i="38" s="1"/>
  <c r="P154" i="45"/>
  <c r="S154" i="45" s="1"/>
  <c r="O28" i="54" s="1"/>
  <c r="J49" i="38"/>
  <c r="J25" i="38" s="1"/>
  <c r="P157" i="45"/>
  <c r="BQ133" i="45"/>
  <c r="CD133" i="45" s="1"/>
  <c r="P149" i="45"/>
  <c r="N23" i="54" s="1"/>
  <c r="CB135" i="45"/>
  <c r="N157" i="45"/>
  <c r="O157" i="45"/>
  <c r="R157" i="45" s="1"/>
  <c r="CC136" i="45"/>
  <c r="O158" i="45"/>
  <c r="R158" i="45" s="1"/>
  <c r="CB131" i="45"/>
  <c r="N153" i="45"/>
  <c r="CC129" i="45"/>
  <c r="O151" i="45"/>
  <c r="R151" i="45" s="1"/>
  <c r="CB132" i="45"/>
  <c r="N154" i="45"/>
  <c r="O154" i="45"/>
  <c r="R154" i="45" s="1"/>
  <c r="J37" i="38"/>
  <c r="J13" i="38" s="1"/>
  <c r="P145" i="45"/>
  <c r="N19" i="54" s="1"/>
  <c r="O145" i="45"/>
  <c r="R145" i="45" s="1"/>
  <c r="L29" i="54"/>
  <c r="BB155" i="45"/>
  <c r="K29" i="54"/>
  <c r="BB152" i="45"/>
  <c r="BN153" i="45"/>
  <c r="BN152" i="45" s="1"/>
  <c r="AA153" i="45"/>
  <c r="AY153" i="45" s="1"/>
  <c r="BK153" i="45" s="1"/>
  <c r="BK152" i="45" s="1"/>
  <c r="BN162" i="45"/>
  <c r="BM162" i="45" s="1"/>
  <c r="CC162" i="45" s="1"/>
  <c r="BT151" i="45"/>
  <c r="BT156" i="45"/>
  <c r="BT157" i="45"/>
  <c r="BT201" i="45"/>
  <c r="BT197" i="45"/>
  <c r="BT195" i="45"/>
  <c r="CD129" i="45"/>
  <c r="BT158" i="45"/>
  <c r="BT154" i="45"/>
  <c r="BT202" i="45"/>
  <c r="BT200" i="45"/>
  <c r="BT198" i="45"/>
  <c r="BT189" i="45"/>
  <c r="F12" i="46"/>
  <c r="F14" i="46"/>
  <c r="Q94" i="45"/>
  <c r="F19" i="46"/>
  <c r="AD13" i="70"/>
  <c r="AH13" i="70"/>
  <c r="AF13" i="70"/>
  <c r="Z13" i="70"/>
  <c r="AN13" i="70" s="1"/>
  <c r="BM130" i="45"/>
  <c r="BN138" i="45"/>
  <c r="CD132" i="45"/>
  <c r="BO133" i="45"/>
  <c r="BO138" i="45" s="1"/>
  <c r="AF21" i="54"/>
  <c r="CC132" i="45"/>
  <c r="CC123" i="45"/>
  <c r="BK138" i="45"/>
  <c r="BJ186" i="45"/>
  <c r="BI186" i="45" s="1"/>
  <c r="R34" i="38" s="1"/>
  <c r="Q34" i="38" s="1"/>
  <c r="K103" i="75"/>
  <c r="BJ120" i="45"/>
  <c r="BI120" i="45" s="1"/>
  <c r="K37" i="75"/>
  <c r="BI119" i="45"/>
  <c r="K36" i="75"/>
  <c r="BJ187" i="45"/>
  <c r="BI187" i="45" s="1"/>
  <c r="R35" i="38" s="1"/>
  <c r="R11" i="38" s="1"/>
  <c r="Q11" i="38" s="1"/>
  <c r="K104" i="75"/>
  <c r="BJ185" i="45"/>
  <c r="BI185" i="45" s="1"/>
  <c r="R33" i="38" s="1"/>
  <c r="Q33" i="38" s="1"/>
  <c r="K102" i="75"/>
  <c r="BN199" i="45"/>
  <c r="BN204" i="45" s="1"/>
  <c r="BJ207" i="45"/>
  <c r="BI207" i="45" s="1"/>
  <c r="K124" i="75"/>
  <c r="BJ121" i="45"/>
  <c r="BI121" i="45" s="1"/>
  <c r="K38" i="75"/>
  <c r="BJ208" i="45"/>
  <c r="BI208" i="45" s="1"/>
  <c r="N230" i="45" s="1"/>
  <c r="K125" i="75"/>
  <c r="CC135" i="45"/>
  <c r="K24" i="54"/>
  <c r="AX141" i="45"/>
  <c r="BJ141" i="45" s="1"/>
  <c r="K15" i="54"/>
  <c r="E34" i="54"/>
  <c r="BR157" i="45"/>
  <c r="L31" i="54"/>
  <c r="BR158" i="45"/>
  <c r="L32" i="54"/>
  <c r="AX143" i="45"/>
  <c r="AW143" i="45" s="1"/>
  <c r="H165" i="45" s="1"/>
  <c r="K17" i="54"/>
  <c r="BR235" i="45"/>
  <c r="AI21" i="54"/>
  <c r="BJ247" i="45"/>
  <c r="AH33" i="54"/>
  <c r="BJ146" i="45"/>
  <c r="M20" i="54"/>
  <c r="AF33" i="54"/>
  <c r="BJ147" i="45"/>
  <c r="M21" i="54"/>
  <c r="BR247" i="45"/>
  <c r="AI33" i="54"/>
  <c r="AX142" i="45"/>
  <c r="AW142" i="45" s="1"/>
  <c r="H164" i="45" s="1"/>
  <c r="K16" i="54"/>
  <c r="BR156" i="45"/>
  <c r="L30" i="54"/>
  <c r="BR234" i="45"/>
  <c r="AI20" i="54"/>
  <c r="AX153" i="45"/>
  <c r="BJ153" i="45" s="1"/>
  <c r="K27" i="54"/>
  <c r="Z151" i="45"/>
  <c r="K25" i="54"/>
  <c r="G34" i="54"/>
  <c r="BJ159" i="45"/>
  <c r="M33" i="54"/>
  <c r="BR150" i="45"/>
  <c r="BR149" i="45" s="1"/>
  <c r="L24" i="54"/>
  <c r="AX156" i="45"/>
  <c r="BJ156" i="45" s="1"/>
  <c r="K30" i="54"/>
  <c r="BJ235" i="45"/>
  <c r="AH21" i="54"/>
  <c r="AK77" i="70"/>
  <c r="AL77" i="70" s="1"/>
  <c r="AM77" i="70" s="1"/>
  <c r="BO66" i="70"/>
  <c r="BP66" i="70" s="1"/>
  <c r="BQ66" i="70" s="1"/>
  <c r="AR68" i="70"/>
  <c r="AT68" i="70"/>
  <c r="AL68" i="70"/>
  <c r="AM68" i="70" s="1"/>
  <c r="Z26" i="72"/>
  <c r="AB26" i="72" s="1"/>
  <c r="AB25" i="72"/>
  <c r="AR77" i="70"/>
  <c r="AT77" i="70"/>
  <c r="BG67" i="70"/>
  <c r="BK67" i="70"/>
  <c r="BI76" i="70"/>
  <c r="AZ76" i="70"/>
  <c r="BA76" i="70" s="1"/>
  <c r="BB76" i="70" s="1"/>
  <c r="AI78" i="70"/>
  <c r="AX78" i="70" s="1"/>
  <c r="BM78" i="70" s="1"/>
  <c r="AC78" i="70"/>
  <c r="AE78" i="70"/>
  <c r="AC69" i="70"/>
  <c r="AG78" i="70"/>
  <c r="AV78" i="70" s="1"/>
  <c r="AZ67" i="70"/>
  <c r="BA67" i="70" s="1"/>
  <c r="BB67" i="70" s="1"/>
  <c r="BI67" i="70"/>
  <c r="BO75" i="70"/>
  <c r="BP75" i="70" s="1"/>
  <c r="BQ75" i="70" s="1"/>
  <c r="BK76" i="70"/>
  <c r="BG76" i="70"/>
  <c r="V39" i="38"/>
  <c r="V15" i="38" s="1"/>
  <c r="U51" i="38"/>
  <c r="U27" i="38" s="1"/>
  <c r="V51" i="38"/>
  <c r="V27" i="38" s="1"/>
  <c r="U39" i="38"/>
  <c r="V38" i="38"/>
  <c r="V14" i="38" s="1"/>
  <c r="CD212" i="45"/>
  <c r="I42" i="38"/>
  <c r="I39" i="38"/>
  <c r="I15" i="38" s="1"/>
  <c r="H15" i="38" s="1"/>
  <c r="I51" i="38"/>
  <c r="CB137" i="45"/>
  <c r="I48" i="38"/>
  <c r="I40" i="38"/>
  <c r="CB213" i="45"/>
  <c r="I45" i="38"/>
  <c r="I21" i="38" s="1"/>
  <c r="I49" i="38"/>
  <c r="I25" i="38" s="1"/>
  <c r="I37" i="38"/>
  <c r="CB225" i="45"/>
  <c r="J41" i="38"/>
  <c r="J17" i="38" s="1"/>
  <c r="Q247" i="45"/>
  <c r="I38" i="38"/>
  <c r="I43" i="38"/>
  <c r="I46" i="38"/>
  <c r="I50" i="38"/>
  <c r="I36" i="38"/>
  <c r="CD213" i="45"/>
  <c r="S235" i="45"/>
  <c r="AJ21" i="54" s="1"/>
  <c r="Y156" i="45"/>
  <c r="BC156" i="45" s="1"/>
  <c r="BO156" i="45" s="1"/>
  <c r="S234" i="45"/>
  <c r="AJ20" i="54" s="1"/>
  <c r="CB123" i="45"/>
  <c r="CB124" i="45"/>
  <c r="CD225" i="45"/>
  <c r="CB129" i="45"/>
  <c r="S247" i="45"/>
  <c r="AJ33" i="54" s="1"/>
  <c r="J232" i="45"/>
  <c r="S150" i="45"/>
  <c r="O24" i="54" s="1"/>
  <c r="J229" i="45"/>
  <c r="AG15" i="54" s="1"/>
  <c r="Q235" i="45"/>
  <c r="BI212" i="45"/>
  <c r="N234" i="45" s="1"/>
  <c r="J231" i="45"/>
  <c r="Z156" i="45"/>
  <c r="AF15" i="54"/>
  <c r="J236" i="45"/>
  <c r="CB136" i="45"/>
  <c r="CB125" i="45"/>
  <c r="CB126" i="45"/>
  <c r="K14" i="54"/>
  <c r="Q145" i="45"/>
  <c r="Q158" i="45"/>
  <c r="CD127" i="45"/>
  <c r="CD134" i="45"/>
  <c r="S204" i="45"/>
  <c r="CB134" i="45"/>
  <c r="CB130" i="45"/>
  <c r="CD136" i="45"/>
  <c r="H22" i="46"/>
  <c r="BQ214" i="45"/>
  <c r="V40" i="38" s="1"/>
  <c r="V16" i="38" s="1"/>
  <c r="AH22" i="70"/>
  <c r="AF22" i="70"/>
  <c r="Z22" i="70"/>
  <c r="AN22" i="70" s="1"/>
  <c r="AA22" i="70"/>
  <c r="AB22" i="70" s="1"/>
  <c r="Y145" i="45"/>
  <c r="BC145" i="45" s="1"/>
  <c r="BO145" i="45" s="1"/>
  <c r="AJ14" i="70"/>
  <c r="AK14" i="70" s="1"/>
  <c r="AL14" i="70" s="1"/>
  <c r="AM14" i="70" s="1"/>
  <c r="BM209" i="45"/>
  <c r="O231" i="45" s="1"/>
  <c r="BM210" i="45"/>
  <c r="O232" i="45" s="1"/>
  <c r="BB234" i="45"/>
  <c r="BA234" i="45" s="1"/>
  <c r="BM234" i="45" s="1"/>
  <c r="CC234" i="45" s="1"/>
  <c r="BE234" i="45"/>
  <c r="AL20" i="54" s="1"/>
  <c r="AX235" i="45"/>
  <c r="AW235" i="45" s="1"/>
  <c r="H20" i="46"/>
  <c r="CB133" i="45"/>
  <c r="BB235" i="45"/>
  <c r="BA235" i="45" s="1"/>
  <c r="BM235" i="45" s="1"/>
  <c r="CC235" i="45" s="1"/>
  <c r="BB247" i="45"/>
  <c r="BA247" i="45" s="1"/>
  <c r="BM247" i="45" s="1"/>
  <c r="CC247" i="45" s="1"/>
  <c r="CD135" i="45"/>
  <c r="S72" i="45"/>
  <c r="BQ210" i="45"/>
  <c r="P232" i="45" s="1"/>
  <c r="AI18" i="54" s="1"/>
  <c r="BE130" i="45"/>
  <c r="J152" i="45" s="1"/>
  <c r="BG138" i="45"/>
  <c r="BQ131" i="45"/>
  <c r="BS130" i="45"/>
  <c r="AA15" i="70"/>
  <c r="AB15" i="70" s="1"/>
  <c r="AD15" i="70"/>
  <c r="AH15" i="70"/>
  <c r="Z15" i="70"/>
  <c r="AN15" i="70" s="1"/>
  <c r="AF15" i="70"/>
  <c r="BM208" i="45"/>
  <c r="CC208" i="45" s="1"/>
  <c r="Q72" i="45"/>
  <c r="Q204" i="45"/>
  <c r="S138" i="45"/>
  <c r="I34" i="54" s="1"/>
  <c r="Y151" i="45"/>
  <c r="BC151" i="45" s="1"/>
  <c r="BO151" i="45" s="1"/>
  <c r="Z153" i="45"/>
  <c r="H15" i="46"/>
  <c r="H21" i="46"/>
  <c r="BE235" i="45"/>
  <c r="AL21" i="54" s="1"/>
  <c r="R204" i="45"/>
  <c r="BI214" i="45"/>
  <c r="CB214" i="45" s="1"/>
  <c r="BQ209" i="45"/>
  <c r="P231" i="45" s="1"/>
  <c r="AI17" i="54" s="1"/>
  <c r="BR206" i="45"/>
  <c r="BQ208" i="45"/>
  <c r="P230" i="45" s="1"/>
  <c r="AI16" i="54" s="1"/>
  <c r="R138" i="45"/>
  <c r="Q138" i="45"/>
  <c r="H8" i="46"/>
  <c r="BQ207" i="45"/>
  <c r="P229" i="45" s="1"/>
  <c r="AI15" i="54" s="1"/>
  <c r="BM214" i="45"/>
  <c r="CC214" i="45" s="1"/>
  <c r="BM207" i="45"/>
  <c r="O229" i="45" s="1"/>
  <c r="G20" i="46"/>
  <c r="H28" i="46"/>
  <c r="G15" i="46"/>
  <c r="G27" i="46" s="1"/>
  <c r="G22" i="46"/>
  <c r="H30" i="46"/>
  <c r="H29" i="46"/>
  <c r="G21" i="46"/>
  <c r="R72" i="45"/>
  <c r="G8" i="46"/>
  <c r="G13" i="46" s="1"/>
  <c r="G28" i="46"/>
  <c r="Y157" i="45"/>
  <c r="BC157" i="45" s="1"/>
  <c r="BO157" i="45" s="1"/>
  <c r="CB128" i="45"/>
  <c r="Z157" i="45"/>
  <c r="G30" i="46"/>
  <c r="R50" i="45"/>
  <c r="Q50" i="45"/>
  <c r="S50" i="45"/>
  <c r="BS145" i="45"/>
  <c r="Y153" i="45"/>
  <c r="BC153" i="45" s="1"/>
  <c r="BO153" i="45" s="1"/>
  <c r="BM127" i="45"/>
  <c r="O149" i="45" s="1"/>
  <c r="AW138" i="45"/>
  <c r="H160" i="45" s="1"/>
  <c r="BI127" i="45"/>
  <c r="N149" i="45" s="1"/>
  <c r="AK40" i="70"/>
  <c r="AL40" i="70" s="1"/>
  <c r="AM40" i="70" s="1"/>
  <c r="AB150" i="45"/>
  <c r="BH150" i="45" s="1"/>
  <c r="BB149" i="45"/>
  <c r="AA150" i="45"/>
  <c r="AY150" i="45" s="1"/>
  <c r="BK150" i="45" s="1"/>
  <c r="BK149" i="45" s="1"/>
  <c r="AX157" i="45"/>
  <c r="BJ157" i="45" s="1"/>
  <c r="I236" i="45"/>
  <c r="BB236" i="45" s="1"/>
  <c r="AW210" i="45"/>
  <c r="H232" i="45" s="1"/>
  <c r="BJ210" i="45"/>
  <c r="CC128" i="45"/>
  <c r="R150" i="45"/>
  <c r="CC134" i="45"/>
  <c r="R156" i="45"/>
  <c r="CC131" i="45"/>
  <c r="R153" i="45"/>
  <c r="BE247" i="45"/>
  <c r="AL33" i="54" s="1"/>
  <c r="AX154" i="45"/>
  <c r="BJ154" i="45" s="1"/>
  <c r="J230" i="45"/>
  <c r="I230" i="45"/>
  <c r="BB230" i="45" s="1"/>
  <c r="AF20" i="54"/>
  <c r="AW209" i="45"/>
  <c r="H231" i="45" s="1"/>
  <c r="BJ209" i="45"/>
  <c r="AX144" i="45"/>
  <c r="AW139" i="45"/>
  <c r="H161" i="45" s="1"/>
  <c r="Y154" i="45"/>
  <c r="BC154" i="45" s="1"/>
  <c r="BO154" i="45" s="1"/>
  <c r="Z154" i="45"/>
  <c r="BA232" i="45"/>
  <c r="BN232" i="45"/>
  <c r="AX247" i="45"/>
  <c r="AW247" i="45" s="1"/>
  <c r="AX147" i="45"/>
  <c r="AW147" i="45" s="1"/>
  <c r="H169" i="45" s="1"/>
  <c r="Q147" i="45"/>
  <c r="AX159" i="45"/>
  <c r="AW159" i="45" s="1"/>
  <c r="H181" i="45" s="1"/>
  <c r="Q159" i="45"/>
  <c r="AX148" i="45"/>
  <c r="BJ148" i="45" s="1"/>
  <c r="Q148" i="45"/>
  <c r="AX145" i="45"/>
  <c r="BJ145" i="45" s="1"/>
  <c r="AX146" i="45"/>
  <c r="AW146" i="45" s="1"/>
  <c r="H168" i="45" s="1"/>
  <c r="Q146" i="45"/>
  <c r="BN206" i="45"/>
  <c r="BA138" i="45"/>
  <c r="I160" i="45" s="1"/>
  <c r="I231" i="45"/>
  <c r="BB231" i="45" s="1"/>
  <c r="Q151" i="45"/>
  <c r="AX151" i="45"/>
  <c r="BJ151" i="45" s="1"/>
  <c r="BO29" i="70"/>
  <c r="BP29" i="70" s="1"/>
  <c r="BQ29" i="70" s="1"/>
  <c r="BK30" i="70"/>
  <c r="BG30" i="70"/>
  <c r="Y26" i="72"/>
  <c r="AA26" i="72" s="1"/>
  <c r="AA25" i="72"/>
  <c r="BI39" i="70"/>
  <c r="AZ39" i="70"/>
  <c r="BA39" i="70" s="1"/>
  <c r="BB39" i="70" s="1"/>
  <c r="AT31" i="70"/>
  <c r="AR31" i="70"/>
  <c r="AL31" i="70"/>
  <c r="AM31" i="70" s="1"/>
  <c r="BI30" i="70"/>
  <c r="AZ30" i="70"/>
  <c r="BA30" i="70" s="1"/>
  <c r="BB30" i="70" s="1"/>
  <c r="BG39" i="70"/>
  <c r="BK39" i="70"/>
  <c r="AT40" i="70"/>
  <c r="AR40" i="70"/>
  <c r="BO38" i="70"/>
  <c r="BP38" i="70" s="1"/>
  <c r="BQ38" i="70" s="1"/>
  <c r="AE41" i="70"/>
  <c r="AI41" i="70"/>
  <c r="AX41" i="70" s="1"/>
  <c r="BM41" i="70" s="1"/>
  <c r="AG41" i="70"/>
  <c r="AV41" i="70" s="1"/>
  <c r="AC32" i="70"/>
  <c r="AC41" i="70"/>
  <c r="BN149" i="45"/>
  <c r="AW197" i="45"/>
  <c r="H219" i="45" s="1"/>
  <c r="BK197" i="45"/>
  <c r="AW202" i="45"/>
  <c r="H224" i="45" s="1"/>
  <c r="BK202" i="45"/>
  <c r="AW200" i="45"/>
  <c r="H222" i="45" s="1"/>
  <c r="BK200" i="45"/>
  <c r="BA200" i="45"/>
  <c r="I222" i="45" s="1"/>
  <c r="BO200" i="45"/>
  <c r="BK145" i="45"/>
  <c r="BA195" i="45"/>
  <c r="I217" i="45" s="1"/>
  <c r="BO195" i="45"/>
  <c r="BA202" i="45"/>
  <c r="I224" i="45" s="1"/>
  <c r="BO202" i="45"/>
  <c r="BA194" i="45"/>
  <c r="I216" i="45" s="1"/>
  <c r="BO194" i="45"/>
  <c r="AW198" i="45"/>
  <c r="H220" i="45" s="1"/>
  <c r="BK198" i="45"/>
  <c r="AW195" i="45"/>
  <c r="H217" i="45" s="1"/>
  <c r="BK195" i="45"/>
  <c r="BN155" i="45"/>
  <c r="AX158" i="45"/>
  <c r="AB152" i="45"/>
  <c r="BH152" i="45" s="1"/>
  <c r="Z150" i="45"/>
  <c r="BG150" i="45" s="1"/>
  <c r="AX150" i="45"/>
  <c r="BA198" i="45"/>
  <c r="I220" i="45" s="1"/>
  <c r="BO198" i="45"/>
  <c r="AW189" i="45"/>
  <c r="H211" i="45" s="1"/>
  <c r="BK189" i="45"/>
  <c r="BT145" i="45"/>
  <c r="BK155" i="45"/>
  <c r="AW201" i="45"/>
  <c r="H223" i="45" s="1"/>
  <c r="BK201" i="45"/>
  <c r="BE202" i="45"/>
  <c r="BS202" i="45"/>
  <c r="BS193" i="45"/>
  <c r="AA193" i="45"/>
  <c r="AY193" i="45" s="1"/>
  <c r="AY194" i="45"/>
  <c r="BE206" i="45"/>
  <c r="BA206" i="45"/>
  <c r="I228" i="45" s="1"/>
  <c r="BE195" i="45"/>
  <c r="BE198" i="45"/>
  <c r="AB193" i="45"/>
  <c r="BH193" i="45" s="1"/>
  <c r="BH194" i="45"/>
  <c r="BE200" i="45"/>
  <c r="AW205" i="45"/>
  <c r="H227" i="45" s="1"/>
  <c r="Z197" i="45"/>
  <c r="Y197" i="45"/>
  <c r="AA199" i="45"/>
  <c r="AY199" i="45" s="1"/>
  <c r="AW199" i="45" s="1"/>
  <c r="H221" i="45" s="1"/>
  <c r="Y193" i="45"/>
  <c r="BC193" i="45" s="1"/>
  <c r="Z189" i="45"/>
  <c r="Y189" i="45"/>
  <c r="BC189" i="45" s="1"/>
  <c r="BO189" i="45" s="1"/>
  <c r="Z193" i="45"/>
  <c r="BG193" i="45" s="1"/>
  <c r="AB196" i="45"/>
  <c r="BH196" i="45" s="1"/>
  <c r="Z201" i="45"/>
  <c r="V51" i="70" s="1"/>
  <c r="V59" i="70" s="1"/>
  <c r="Y201" i="45"/>
  <c r="AB199" i="45"/>
  <c r="BH199" i="45" s="1"/>
  <c r="AA196" i="45"/>
  <c r="AY196" i="45" s="1"/>
  <c r="Y150" i="45"/>
  <c r="BC150" i="45" s="1"/>
  <c r="AB155" i="45"/>
  <c r="BH155" i="45" s="1"/>
  <c r="AA155" i="45"/>
  <c r="AY155" i="45" s="1"/>
  <c r="Z158" i="45"/>
  <c r="BG158" i="45" s="1"/>
  <c r="Y158" i="45"/>
  <c r="BG151" i="45" l="1"/>
  <c r="BS151" i="45" s="1"/>
  <c r="BG154" i="45"/>
  <c r="BS154" i="45" s="1"/>
  <c r="BG153" i="45"/>
  <c r="BS153" i="45" s="1"/>
  <c r="BG157" i="45"/>
  <c r="BS157" i="45" s="1"/>
  <c r="BG156" i="45"/>
  <c r="BS156" i="45" s="1"/>
  <c r="S145" i="45"/>
  <c r="O19" i="54" s="1"/>
  <c r="BT196" i="45"/>
  <c r="BT199" i="45"/>
  <c r="S151" i="45"/>
  <c r="O25" i="54" s="1"/>
  <c r="S149" i="45"/>
  <c r="O23" i="54" s="1"/>
  <c r="M19" i="54"/>
  <c r="I35" i="38"/>
  <c r="I11" i="38" s="1"/>
  <c r="H11" i="38" s="1"/>
  <c r="N143" i="45"/>
  <c r="M17" i="54" s="1"/>
  <c r="I34" i="38"/>
  <c r="H34" i="38" s="1"/>
  <c r="N142" i="45"/>
  <c r="Q142" i="45" s="1"/>
  <c r="I33" i="38"/>
  <c r="I9" i="38" s="1"/>
  <c r="H9" i="38" s="1"/>
  <c r="N141" i="45"/>
  <c r="BB160" i="45"/>
  <c r="J45" i="38"/>
  <c r="J21" i="38" s="1"/>
  <c r="H21" i="38" s="1"/>
  <c r="P153" i="45"/>
  <c r="J47" i="38"/>
  <c r="J23" i="38" s="1"/>
  <c r="P155" i="45"/>
  <c r="N29" i="54" s="1"/>
  <c r="CC130" i="45"/>
  <c r="O152" i="45"/>
  <c r="R152" i="45" s="1"/>
  <c r="AA152" i="45"/>
  <c r="AY152" i="45" s="1"/>
  <c r="BT155" i="45"/>
  <c r="AA21" i="70"/>
  <c r="AB21" i="70" s="1"/>
  <c r="K27" i="38"/>
  <c r="AW153" i="45"/>
  <c r="H175" i="45" s="1"/>
  <c r="AD21" i="70"/>
  <c r="Z21" i="70"/>
  <c r="AN21" i="70" s="1"/>
  <c r="AF21" i="70"/>
  <c r="M32" i="54"/>
  <c r="CB120" i="45"/>
  <c r="BT150" i="45"/>
  <c r="BT149" i="45" s="1"/>
  <c r="BT153" i="45"/>
  <c r="BT152" i="45" s="1"/>
  <c r="CB187" i="45"/>
  <c r="Q35" i="38"/>
  <c r="BM133" i="45"/>
  <c r="H27" i="46"/>
  <c r="I27" i="46"/>
  <c r="AJ13" i="70"/>
  <c r="AK13" i="70" s="1"/>
  <c r="AL13" i="70" s="1"/>
  <c r="AM13" i="70" s="1"/>
  <c r="I44" i="38"/>
  <c r="I20" i="38" s="1"/>
  <c r="N209" i="45"/>
  <c r="AC17" i="54" s="1"/>
  <c r="CB121" i="45"/>
  <c r="N28" i="54"/>
  <c r="T27" i="38"/>
  <c r="AW141" i="45"/>
  <c r="H163" i="45" s="1"/>
  <c r="BJ118" i="45"/>
  <c r="BI118" i="45" s="1"/>
  <c r="H51" i="38"/>
  <c r="I27" i="38"/>
  <c r="H27" i="38" s="1"/>
  <c r="R10" i="38"/>
  <c r="Q10" i="38" s="1"/>
  <c r="CB186" i="45"/>
  <c r="R9" i="38"/>
  <c r="Q9" i="38" s="1"/>
  <c r="M25" i="54"/>
  <c r="N208" i="45"/>
  <c r="Q208" i="45" s="1"/>
  <c r="BJ184" i="45"/>
  <c r="BI184" i="45" s="1"/>
  <c r="R32" i="38" s="1"/>
  <c r="R8" i="38" s="1"/>
  <c r="Q8" i="38" s="1"/>
  <c r="BJ142" i="45"/>
  <c r="BI142" i="45" s="1"/>
  <c r="BJ152" i="45"/>
  <c r="BR155" i="45"/>
  <c r="BE151" i="45"/>
  <c r="J173" i="45" s="1"/>
  <c r="AK33" i="54"/>
  <c r="AX165" i="45"/>
  <c r="AW165" i="45" s="1"/>
  <c r="U17" i="54" s="1"/>
  <c r="P17" i="54"/>
  <c r="Q157" i="45"/>
  <c r="M31" i="54"/>
  <c r="AX140" i="45"/>
  <c r="S157" i="45"/>
  <c r="O31" i="54" s="1"/>
  <c r="N31" i="54"/>
  <c r="S158" i="45"/>
  <c r="O32" i="54" s="1"/>
  <c r="N32" i="54"/>
  <c r="BJ139" i="45"/>
  <c r="BI139" i="45" s="1"/>
  <c r="N161" i="45" s="1"/>
  <c r="M13" i="54"/>
  <c r="Q144" i="45"/>
  <c r="M18" i="54"/>
  <c r="AX236" i="45"/>
  <c r="BJ236" i="45" s="1"/>
  <c r="AF22" i="54"/>
  <c r="BR231" i="45"/>
  <c r="AG17" i="54"/>
  <c r="Q152" i="45"/>
  <c r="Q150" i="45"/>
  <c r="M24" i="54"/>
  <c r="AX164" i="45"/>
  <c r="AW164" i="45" s="1"/>
  <c r="U16" i="54" s="1"/>
  <c r="P16" i="54"/>
  <c r="Q154" i="45"/>
  <c r="M28" i="54"/>
  <c r="BJ143" i="45"/>
  <c r="BI143" i="45" s="1"/>
  <c r="BE236" i="45"/>
  <c r="AL22" i="54" s="1"/>
  <c r="AG22" i="54"/>
  <c r="BJ234" i="45"/>
  <c r="AH20" i="54"/>
  <c r="BE232" i="45"/>
  <c r="AL18" i="54" s="1"/>
  <c r="AG18" i="54"/>
  <c r="Q155" i="45"/>
  <c r="AW156" i="45"/>
  <c r="H178" i="45" s="1"/>
  <c r="K23" i="54"/>
  <c r="AX230" i="45"/>
  <c r="AW230" i="45" s="1"/>
  <c r="AF16" i="54"/>
  <c r="BE230" i="45"/>
  <c r="AL16" i="54" s="1"/>
  <c r="AG16" i="54"/>
  <c r="Q156" i="45"/>
  <c r="M30" i="54"/>
  <c r="AK21" i="54"/>
  <c r="S156" i="45"/>
  <c r="O30" i="54" s="1"/>
  <c r="N30" i="54"/>
  <c r="L27" i="54"/>
  <c r="Q153" i="45"/>
  <c r="R229" i="45"/>
  <c r="R232" i="45"/>
  <c r="H14" i="46"/>
  <c r="H19" i="46"/>
  <c r="BO67" i="70"/>
  <c r="BP67" i="70" s="1"/>
  <c r="BQ67" i="70" s="1"/>
  <c r="AK78" i="70"/>
  <c r="AL78" i="70" s="1"/>
  <c r="AM78" i="70" s="1"/>
  <c r="BO76" i="70"/>
  <c r="BP76" i="70" s="1"/>
  <c r="BQ76" i="70" s="1"/>
  <c r="AT78" i="70"/>
  <c r="AR78" i="70"/>
  <c r="BK77" i="70"/>
  <c r="BG77" i="70"/>
  <c r="BI68" i="70"/>
  <c r="AZ68" i="70"/>
  <c r="BA68" i="70" s="1"/>
  <c r="BB68" i="70" s="1"/>
  <c r="AT69" i="70"/>
  <c r="AR69" i="70"/>
  <c r="AL69" i="70"/>
  <c r="AM69" i="70" s="1"/>
  <c r="AI80" i="70"/>
  <c r="AX80" i="70" s="1"/>
  <c r="BM80" i="70" s="1"/>
  <c r="AC71" i="70"/>
  <c r="AG80" i="70"/>
  <c r="AV80" i="70" s="1"/>
  <c r="AE80" i="70"/>
  <c r="AC80" i="70"/>
  <c r="BI77" i="70"/>
  <c r="AZ77" i="70"/>
  <c r="BA77" i="70" s="1"/>
  <c r="BB77" i="70" s="1"/>
  <c r="T51" i="38"/>
  <c r="AG79" i="70"/>
  <c r="AV79" i="70" s="1"/>
  <c r="AC79" i="70"/>
  <c r="AE79" i="70"/>
  <c r="AI79" i="70"/>
  <c r="AX79" i="70" s="1"/>
  <c r="BM79" i="70" s="1"/>
  <c r="AC70" i="70"/>
  <c r="BK68" i="70"/>
  <c r="BG68" i="70"/>
  <c r="H39" i="38"/>
  <c r="U38" i="38"/>
  <c r="U14" i="38" s="1"/>
  <c r="T14" i="38" s="1"/>
  <c r="H43" i="38"/>
  <c r="I19" i="38"/>
  <c r="H19" i="38" s="1"/>
  <c r="H36" i="38"/>
  <c r="I12" i="38"/>
  <c r="H12" i="38" s="1"/>
  <c r="V36" i="38"/>
  <c r="V12" i="38" s="1"/>
  <c r="H50" i="38"/>
  <c r="I26" i="38"/>
  <c r="H26" i="38" s="1"/>
  <c r="H37" i="38"/>
  <c r="I13" i="38"/>
  <c r="H13" i="38" s="1"/>
  <c r="H42" i="38"/>
  <c r="I18" i="38"/>
  <c r="H18" i="38" s="1"/>
  <c r="H38" i="38"/>
  <c r="I14" i="38"/>
  <c r="H14" i="38" s="1"/>
  <c r="H40" i="38"/>
  <c r="I16" i="38"/>
  <c r="H16" i="38" s="1"/>
  <c r="U33" i="38"/>
  <c r="U9" i="38" s="1"/>
  <c r="H46" i="38"/>
  <c r="I22" i="38"/>
  <c r="H22" i="38" s="1"/>
  <c r="H49" i="38"/>
  <c r="H25" i="38"/>
  <c r="H48" i="38"/>
  <c r="I24" i="38"/>
  <c r="H24" i="38" s="1"/>
  <c r="T39" i="38"/>
  <c r="U15" i="38"/>
  <c r="T15" i="38" s="1"/>
  <c r="V35" i="38"/>
  <c r="V11" i="38" s="1"/>
  <c r="V34" i="38"/>
  <c r="V10" i="38" s="1"/>
  <c r="U34" i="38"/>
  <c r="U10" i="38" s="1"/>
  <c r="U40" i="38"/>
  <c r="U16" i="38" s="1"/>
  <c r="T16" i="38" s="1"/>
  <c r="V33" i="38"/>
  <c r="V9" i="38" s="1"/>
  <c r="I41" i="38"/>
  <c r="BA156" i="45"/>
  <c r="I178" i="45" s="1"/>
  <c r="S231" i="45"/>
  <c r="AJ17" i="54" s="1"/>
  <c r="S232" i="45"/>
  <c r="AJ18" i="54" s="1"/>
  <c r="CB212" i="45"/>
  <c r="S229" i="45"/>
  <c r="AJ15" i="54" s="1"/>
  <c r="BI235" i="45"/>
  <c r="BQ234" i="45"/>
  <c r="Q234" i="45"/>
  <c r="J228" i="45"/>
  <c r="AG14" i="54" s="1"/>
  <c r="J217" i="45"/>
  <c r="AB25" i="54" s="1"/>
  <c r="J220" i="45"/>
  <c r="AB28" i="54" s="1"/>
  <c r="J224" i="45"/>
  <c r="J222" i="45"/>
  <c r="AB30" i="54" s="1"/>
  <c r="BI159" i="45"/>
  <c r="N181" i="45" s="1"/>
  <c r="BI146" i="45"/>
  <c r="N168" i="45" s="1"/>
  <c r="BI147" i="45"/>
  <c r="N169" i="45" s="1"/>
  <c r="Q139" i="45"/>
  <c r="P236" i="45"/>
  <c r="CD214" i="45"/>
  <c r="BI205" i="45"/>
  <c r="N227" i="45" s="1"/>
  <c r="AJ22" i="70"/>
  <c r="AK22" i="70" s="1"/>
  <c r="AL22" i="70" s="1"/>
  <c r="AM22" i="70" s="1"/>
  <c r="CD208" i="45"/>
  <c r="CD207" i="45"/>
  <c r="BA145" i="45"/>
  <c r="I167" i="45" s="1"/>
  <c r="CC210" i="45"/>
  <c r="CC209" i="45"/>
  <c r="CB208" i="45"/>
  <c r="CD209" i="45"/>
  <c r="N236" i="45"/>
  <c r="Q236" i="45" s="1"/>
  <c r="CD210" i="45"/>
  <c r="O230" i="45"/>
  <c r="S230" i="45"/>
  <c r="AJ16" i="54" s="1"/>
  <c r="BA151" i="45"/>
  <c r="I173" i="45" s="1"/>
  <c r="H12" i="46"/>
  <c r="Z23" i="70"/>
  <c r="AN23" i="70" s="1"/>
  <c r="AH23" i="70"/>
  <c r="AA23" i="70"/>
  <c r="AB23" i="70" s="1"/>
  <c r="AF23" i="70"/>
  <c r="AD23" i="70"/>
  <c r="H13" i="46"/>
  <c r="L26" i="54"/>
  <c r="BE138" i="45"/>
  <c r="J160" i="45" s="1"/>
  <c r="CD131" i="45"/>
  <c r="AJ15" i="70"/>
  <c r="AK15" i="70" s="1"/>
  <c r="AL15" i="70" s="1"/>
  <c r="AM15" i="70" s="1"/>
  <c r="BQ130" i="45"/>
  <c r="BS138" i="45"/>
  <c r="BM232" i="45"/>
  <c r="O236" i="45"/>
  <c r="CC207" i="45"/>
  <c r="BO152" i="45"/>
  <c r="BA154" i="45"/>
  <c r="I176" i="45" s="1"/>
  <c r="BA153" i="45"/>
  <c r="I175" i="45" s="1"/>
  <c r="Y152" i="45"/>
  <c r="BC152" i="45" s="1"/>
  <c r="BA152" i="45" s="1"/>
  <c r="I174" i="45" s="1"/>
  <c r="K9" i="46"/>
  <c r="Z149" i="45"/>
  <c r="BG149" i="45" s="1"/>
  <c r="W14" i="70"/>
  <c r="AS14" i="70" s="1"/>
  <c r="BA193" i="45"/>
  <c r="I215" i="45" s="1"/>
  <c r="BQ206" i="45"/>
  <c r="P228" i="45" s="1"/>
  <c r="AI14" i="54" s="1"/>
  <c r="BM206" i="45"/>
  <c r="O228" i="45" s="1"/>
  <c r="BA157" i="45"/>
  <c r="I179" i="45" s="1"/>
  <c r="BQ247" i="45"/>
  <c r="BQ235" i="45"/>
  <c r="AW154" i="45"/>
  <c r="H176" i="45" s="1"/>
  <c r="AW206" i="45"/>
  <c r="H228" i="45" s="1"/>
  <c r="BM200" i="45"/>
  <c r="BI202" i="45"/>
  <c r="CB202" i="45" s="1"/>
  <c r="BI247" i="45"/>
  <c r="BI209" i="45"/>
  <c r="N231" i="45" s="1"/>
  <c r="AH17" i="54" s="1"/>
  <c r="BI210" i="45"/>
  <c r="N232" i="45" s="1"/>
  <c r="AH18" i="54" s="1"/>
  <c r="G12" i="46"/>
  <c r="G19" i="46"/>
  <c r="BI189" i="45"/>
  <c r="G14" i="46"/>
  <c r="CB127" i="45"/>
  <c r="BI201" i="45"/>
  <c r="CB201" i="45" s="1"/>
  <c r="BI195" i="45"/>
  <c r="N217" i="45" s="1"/>
  <c r="BM194" i="45"/>
  <c r="O216" i="45" s="1"/>
  <c r="BM195" i="45"/>
  <c r="BE193" i="45"/>
  <c r="AB149" i="45"/>
  <c r="BH149" i="45" s="1"/>
  <c r="BM198" i="45"/>
  <c r="CC198" i="45" s="1"/>
  <c r="AW157" i="45"/>
  <c r="H179" i="45" s="1"/>
  <c r="BI197" i="45"/>
  <c r="BQ202" i="45"/>
  <c r="P224" i="45" s="1"/>
  <c r="AD32" i="54" s="1"/>
  <c r="BI198" i="45"/>
  <c r="N220" i="45" s="1"/>
  <c r="BM202" i="45"/>
  <c r="O224" i="45" s="1"/>
  <c r="BI200" i="45"/>
  <c r="BQ198" i="45"/>
  <c r="P220" i="45" s="1"/>
  <c r="AD28" i="54" s="1"/>
  <c r="BQ200" i="45"/>
  <c r="P222" i="45" s="1"/>
  <c r="AD30" i="54" s="1"/>
  <c r="BQ195" i="45"/>
  <c r="P217" i="45" s="1"/>
  <c r="AD25" i="54" s="1"/>
  <c r="AA149" i="45"/>
  <c r="AY149" i="45" s="1"/>
  <c r="AY160" i="45" s="1"/>
  <c r="AW151" i="45"/>
  <c r="H173" i="45" s="1"/>
  <c r="BE145" i="45"/>
  <c r="J167" i="45" s="1"/>
  <c r="BA231" i="45"/>
  <c r="BN231" i="45"/>
  <c r="BA230" i="45"/>
  <c r="BN230" i="45"/>
  <c r="BA236" i="45"/>
  <c r="BN236" i="45"/>
  <c r="N229" i="45"/>
  <c r="Q229" i="45" s="1"/>
  <c r="CB207" i="45"/>
  <c r="Z152" i="45"/>
  <c r="BG152" i="45" s="1"/>
  <c r="P20" i="54"/>
  <c r="P33" i="54"/>
  <c r="P21" i="54"/>
  <c r="P13" i="54"/>
  <c r="AX152" i="45"/>
  <c r="AA51" i="70"/>
  <c r="AB51" i="70" s="1"/>
  <c r="AD51" i="70"/>
  <c r="AH51" i="70"/>
  <c r="AF51" i="70"/>
  <c r="Z51" i="70"/>
  <c r="AN51" i="70" s="1"/>
  <c r="BG189" i="45"/>
  <c r="BS189" i="45" s="1"/>
  <c r="V50" i="70"/>
  <c r="V58" i="70" s="1"/>
  <c r="AW145" i="45"/>
  <c r="H167" i="45" s="1"/>
  <c r="CC127" i="45"/>
  <c r="R149" i="45"/>
  <c r="BE157" i="45"/>
  <c r="J179" i="45" s="1"/>
  <c r="AW148" i="45"/>
  <c r="H170" i="45" s="1"/>
  <c r="CB119" i="45"/>
  <c r="CB185" i="45"/>
  <c r="N207" i="45"/>
  <c r="AF13" i="54"/>
  <c r="K34" i="54"/>
  <c r="K10" i="46"/>
  <c r="R231" i="45"/>
  <c r="AW144" i="45"/>
  <c r="H166" i="45" s="1"/>
  <c r="BJ144" i="45"/>
  <c r="Q230" i="45"/>
  <c r="BJ206" i="45"/>
  <c r="AE43" i="70"/>
  <c r="AI43" i="70"/>
  <c r="AX43" i="70" s="1"/>
  <c r="BM43" i="70" s="1"/>
  <c r="AG43" i="70"/>
  <c r="AV43" i="70" s="1"/>
  <c r="AC34" i="70"/>
  <c r="AC43" i="70"/>
  <c r="AT41" i="70"/>
  <c r="AR41" i="70"/>
  <c r="AK41" i="70"/>
  <c r="AL41" i="70" s="1"/>
  <c r="AM41" i="70" s="1"/>
  <c r="BO30" i="70"/>
  <c r="BP30" i="70" s="1"/>
  <c r="BQ30" i="70" s="1"/>
  <c r="BO39" i="70"/>
  <c r="BP39" i="70" s="1"/>
  <c r="BQ39" i="70" s="1"/>
  <c r="BI40" i="70"/>
  <c r="AZ40" i="70"/>
  <c r="BA40" i="70" s="1"/>
  <c r="BB40" i="70" s="1"/>
  <c r="BI31" i="70"/>
  <c r="AZ31" i="70"/>
  <c r="BA31" i="70" s="1"/>
  <c r="BB31" i="70" s="1"/>
  <c r="AR32" i="70"/>
  <c r="AT32" i="70"/>
  <c r="AL32" i="70"/>
  <c r="AM32" i="70" s="1"/>
  <c r="BG40" i="70"/>
  <c r="BK40" i="70"/>
  <c r="BG31" i="70"/>
  <c r="BK31" i="70"/>
  <c r="AE42" i="70"/>
  <c r="AI42" i="70"/>
  <c r="AX42" i="70" s="1"/>
  <c r="BM42" i="70" s="1"/>
  <c r="AG42" i="70"/>
  <c r="AV42" i="70" s="1"/>
  <c r="AC33" i="70"/>
  <c r="AC42" i="70"/>
  <c r="BH204" i="45"/>
  <c r="AW150" i="45"/>
  <c r="H172" i="45" s="1"/>
  <c r="BJ150" i="45"/>
  <c r="AX149" i="45"/>
  <c r="BN160" i="45"/>
  <c r="BO150" i="45"/>
  <c r="BA150" i="45"/>
  <c r="I172" i="45" s="1"/>
  <c r="BS150" i="45"/>
  <c r="BE150" i="45"/>
  <c r="J172" i="45" s="1"/>
  <c r="BO193" i="45"/>
  <c r="BK196" i="45"/>
  <c r="Y155" i="45"/>
  <c r="BC155" i="45" s="1"/>
  <c r="BA155" i="45" s="1"/>
  <c r="I177" i="45" s="1"/>
  <c r="BC158" i="45"/>
  <c r="Y149" i="45"/>
  <c r="BC149" i="45" s="1"/>
  <c r="Z155" i="45"/>
  <c r="BG155" i="45" s="1"/>
  <c r="BE194" i="45"/>
  <c r="BT194" i="45"/>
  <c r="AW158" i="45"/>
  <c r="H180" i="45" s="1"/>
  <c r="BJ158" i="45"/>
  <c r="AX155" i="45"/>
  <c r="AW155" i="45" s="1"/>
  <c r="H177" i="45" s="1"/>
  <c r="BK160" i="45"/>
  <c r="AW194" i="45"/>
  <c r="H216" i="45" s="1"/>
  <c r="BK194" i="45"/>
  <c r="BK199" i="45"/>
  <c r="BI199" i="45" s="1"/>
  <c r="AX234" i="45"/>
  <c r="AW234" i="45" s="1"/>
  <c r="AK20" i="54" s="1"/>
  <c r="BR229" i="45"/>
  <c r="BB229" i="45"/>
  <c r="BN229" i="45" s="1"/>
  <c r="BB216" i="45"/>
  <c r="BN216" i="45" s="1"/>
  <c r="AA216" i="45"/>
  <c r="AB216" i="45"/>
  <c r="BH216" i="45" s="1"/>
  <c r="Y199" i="45"/>
  <c r="BC199" i="45" s="1"/>
  <c r="BA199" i="45" s="1"/>
  <c r="I221" i="45" s="1"/>
  <c r="BC201" i="45"/>
  <c r="BB220" i="45"/>
  <c r="BN220" i="45" s="1"/>
  <c r="AB220" i="45"/>
  <c r="BH220" i="45" s="1"/>
  <c r="AA220" i="45"/>
  <c r="AY220" i="45" s="1"/>
  <c r="BK220" i="45" s="1"/>
  <c r="AA204" i="45"/>
  <c r="N25" i="46" s="1"/>
  <c r="BA189" i="45"/>
  <c r="I211" i="45" s="1"/>
  <c r="Y196" i="45"/>
  <c r="BC196" i="45" s="1"/>
  <c r="BA196" i="45" s="1"/>
  <c r="I218" i="45" s="1"/>
  <c r="BC197" i="45"/>
  <c r="BB222" i="45"/>
  <c r="AB222" i="45"/>
  <c r="BH222" i="45" s="1"/>
  <c r="AA222" i="45"/>
  <c r="BB217" i="45"/>
  <c r="BN217" i="45" s="1"/>
  <c r="AB217" i="45"/>
  <c r="BH217" i="45" s="1"/>
  <c r="AA217" i="45"/>
  <c r="AY217" i="45" s="1"/>
  <c r="BK217" i="45" s="1"/>
  <c r="Z199" i="45"/>
  <c r="BG199" i="45" s="1"/>
  <c r="BE199" i="45" s="1"/>
  <c r="BG201" i="45"/>
  <c r="AY204" i="45"/>
  <c r="AW196" i="45"/>
  <c r="H218" i="45" s="1"/>
  <c r="AB204" i="45"/>
  <c r="N26" i="46" s="1"/>
  <c r="Z196" i="45"/>
  <c r="BG197" i="45"/>
  <c r="AX229" i="45"/>
  <c r="BJ229" i="45" s="1"/>
  <c r="BB224" i="45"/>
  <c r="AB224" i="45"/>
  <c r="BH224" i="45" s="1"/>
  <c r="AA224" i="45"/>
  <c r="AY224" i="45" s="1"/>
  <c r="BK224" i="45" s="1"/>
  <c r="BE156" i="45" l="1"/>
  <c r="J178" i="45" s="1"/>
  <c r="BS152" i="45"/>
  <c r="BE154" i="45"/>
  <c r="J176" i="45" s="1"/>
  <c r="S155" i="45"/>
  <c r="O29" i="54" s="1"/>
  <c r="N165" i="45"/>
  <c r="R17" i="54" s="1"/>
  <c r="N164" i="45"/>
  <c r="Q164" i="45" s="1"/>
  <c r="H35" i="38"/>
  <c r="I10" i="38"/>
  <c r="H10" i="38" s="1"/>
  <c r="H33" i="38"/>
  <c r="H45" i="38"/>
  <c r="M16" i="54"/>
  <c r="I32" i="38"/>
  <c r="I8" i="38" s="1"/>
  <c r="H8" i="38" s="1"/>
  <c r="N140" i="45"/>
  <c r="J44" i="38"/>
  <c r="H44" i="38" s="1"/>
  <c r="P152" i="45"/>
  <c r="AJ21" i="70"/>
  <c r="AK21" i="70" s="1"/>
  <c r="AL21" i="70" s="1"/>
  <c r="AM21" i="70" s="1"/>
  <c r="BM138" i="45"/>
  <c r="O160" i="45" s="1"/>
  <c r="R160" i="45" s="1"/>
  <c r="O155" i="45"/>
  <c r="AW152" i="45"/>
  <c r="H174" i="45" s="1"/>
  <c r="P26" i="54" s="1"/>
  <c r="BQ151" i="45"/>
  <c r="M43" i="38" s="1"/>
  <c r="M19" i="38" s="1"/>
  <c r="BB178" i="45"/>
  <c r="BN178" i="45" s="1"/>
  <c r="BM157" i="45"/>
  <c r="O179" i="45" s="1"/>
  <c r="BB179" i="45"/>
  <c r="BN179" i="45" s="1"/>
  <c r="AA175" i="45"/>
  <c r="AY175" i="45" s="1"/>
  <c r="BK175" i="45" s="1"/>
  <c r="AB173" i="45"/>
  <c r="BB176" i="45"/>
  <c r="BN176" i="45" s="1"/>
  <c r="BT160" i="45"/>
  <c r="BI153" i="45"/>
  <c r="BI141" i="45"/>
  <c r="BT220" i="45"/>
  <c r="BT217" i="45"/>
  <c r="Q209" i="45"/>
  <c r="BT224" i="45"/>
  <c r="Q143" i="45"/>
  <c r="I47" i="38"/>
  <c r="CC133" i="45"/>
  <c r="AW140" i="45"/>
  <c r="H162" i="45" s="1"/>
  <c r="BR173" i="45"/>
  <c r="BJ204" i="45"/>
  <c r="P15" i="54"/>
  <c r="BJ138" i="45"/>
  <c r="AC16" i="54"/>
  <c r="BR236" i="45"/>
  <c r="BQ236" i="45" s="1"/>
  <c r="BJ230" i="45"/>
  <c r="BI230" i="45" s="1"/>
  <c r="CB230" i="45" s="1"/>
  <c r="BI156" i="45"/>
  <c r="BR232" i="45"/>
  <c r="BQ232" i="45" s="1"/>
  <c r="Y36" i="38" s="1"/>
  <c r="Y12" i="38" s="1"/>
  <c r="Q32" i="38"/>
  <c r="BE231" i="45"/>
  <c r="AL17" i="54" s="1"/>
  <c r="L34" i="38"/>
  <c r="L10" i="38" s="1"/>
  <c r="K10" i="38" s="1"/>
  <c r="BR230" i="45"/>
  <c r="BQ230" i="45" s="1"/>
  <c r="CB142" i="45"/>
  <c r="BJ164" i="45"/>
  <c r="BI164" i="45" s="1"/>
  <c r="W16" i="54" s="1"/>
  <c r="BE155" i="45"/>
  <c r="J177" i="45" s="1"/>
  <c r="BE153" i="45"/>
  <c r="J175" i="45" s="1"/>
  <c r="BR153" i="45"/>
  <c r="BR152" i="45" s="1"/>
  <c r="BR160" i="45" s="1"/>
  <c r="AK16" i="54"/>
  <c r="BJ165" i="45"/>
  <c r="BI165" i="45" s="1"/>
  <c r="CB165" i="45" s="1"/>
  <c r="AH15" i="54"/>
  <c r="CB143" i="45"/>
  <c r="BJ161" i="45"/>
  <c r="R13" i="54"/>
  <c r="CD247" i="45"/>
  <c r="AO33" i="54" s="1"/>
  <c r="AN33" i="54"/>
  <c r="CB164" i="45"/>
  <c r="AX217" i="45"/>
  <c r="AW217" i="45" s="1"/>
  <c r="H239" i="45" s="1"/>
  <c r="AA25" i="54"/>
  <c r="AX231" i="45"/>
  <c r="AW231" i="45" s="1"/>
  <c r="AK17" i="54" s="1"/>
  <c r="AF17" i="54"/>
  <c r="Q207" i="45"/>
  <c r="AC15" i="54"/>
  <c r="AX219" i="45"/>
  <c r="BJ219" i="45" s="1"/>
  <c r="S153" i="45"/>
  <c r="O27" i="54" s="1"/>
  <c r="N27" i="54"/>
  <c r="BJ181" i="45"/>
  <c r="R33" i="54"/>
  <c r="Q165" i="45"/>
  <c r="BR224" i="45"/>
  <c r="AB32" i="54"/>
  <c r="Y211" i="45"/>
  <c r="BC211" i="45" s="1"/>
  <c r="BO211" i="45" s="1"/>
  <c r="AA19" i="54"/>
  <c r="AW236" i="45"/>
  <c r="AK22" i="54" s="1"/>
  <c r="CB235" i="45"/>
  <c r="AM21" i="54"/>
  <c r="Q141" i="45"/>
  <c r="M15" i="54"/>
  <c r="BJ227" i="45"/>
  <c r="AH13" i="54"/>
  <c r="BJ168" i="45"/>
  <c r="R20" i="54"/>
  <c r="CB247" i="45"/>
  <c r="AM33" i="54"/>
  <c r="Q149" i="45"/>
  <c r="M23" i="54"/>
  <c r="BJ169" i="45"/>
  <c r="R21" i="54"/>
  <c r="AX175" i="45"/>
  <c r="BJ175" i="45" s="1"/>
  <c r="P27" i="54"/>
  <c r="AX222" i="45"/>
  <c r="BJ222" i="45" s="1"/>
  <c r="AA30" i="54"/>
  <c r="Y220" i="45"/>
  <c r="BC220" i="45" s="1"/>
  <c r="AA28" i="54"/>
  <c r="M27" i="54"/>
  <c r="BJ140" i="45"/>
  <c r="CD235" i="45"/>
  <c r="AO21" i="54" s="1"/>
  <c r="AN21" i="54"/>
  <c r="S236" i="45"/>
  <c r="AJ22" i="54" s="1"/>
  <c r="AI22" i="54"/>
  <c r="AX178" i="45"/>
  <c r="BJ178" i="45" s="1"/>
  <c r="P30" i="54"/>
  <c r="Y224" i="45"/>
  <c r="BC224" i="45" s="1"/>
  <c r="BO224" i="45" s="1"/>
  <c r="AA32" i="54"/>
  <c r="AA29" i="54"/>
  <c r="AX232" i="45"/>
  <c r="AW232" i="45" s="1"/>
  <c r="AK18" i="54" s="1"/>
  <c r="AF18" i="54"/>
  <c r="CD234" i="45"/>
  <c r="AO20" i="54" s="1"/>
  <c r="AN20" i="54"/>
  <c r="L35" i="38"/>
  <c r="K35" i="38" s="1"/>
  <c r="R224" i="45"/>
  <c r="R216" i="45"/>
  <c r="CC232" i="45"/>
  <c r="R236" i="45"/>
  <c r="AH22" i="54"/>
  <c r="R228" i="45"/>
  <c r="R230" i="45"/>
  <c r="AH16" i="54"/>
  <c r="BO77" i="70"/>
  <c r="BP77" i="70" s="1"/>
  <c r="BQ77" i="70" s="1"/>
  <c r="AR80" i="70"/>
  <c r="AT80" i="70"/>
  <c r="BG78" i="70"/>
  <c r="BK78" i="70"/>
  <c r="AR79" i="70"/>
  <c r="AT79" i="70"/>
  <c r="BG69" i="70"/>
  <c r="BK69" i="70"/>
  <c r="AT70" i="70"/>
  <c r="AL70" i="70"/>
  <c r="AM70" i="70" s="1"/>
  <c r="AR70" i="70"/>
  <c r="AT71" i="70"/>
  <c r="AL71" i="70"/>
  <c r="AM71" i="70" s="1"/>
  <c r="AR71" i="70"/>
  <c r="BI69" i="70"/>
  <c r="AZ69" i="70"/>
  <c r="BA69" i="70" s="1"/>
  <c r="BB69" i="70" s="1"/>
  <c r="AK79" i="70"/>
  <c r="AL79" i="70" s="1"/>
  <c r="AM79" i="70" s="1"/>
  <c r="AK80" i="70"/>
  <c r="AL80" i="70" s="1"/>
  <c r="AM80" i="70" s="1"/>
  <c r="BO68" i="70"/>
  <c r="BP68" i="70" s="1"/>
  <c r="BQ68" i="70" s="1"/>
  <c r="BI78" i="70"/>
  <c r="BO78" i="70" s="1"/>
  <c r="AZ78" i="70"/>
  <c r="BA78" i="70" s="1"/>
  <c r="BB78" i="70" s="1"/>
  <c r="R48" i="38"/>
  <c r="R24" i="38" s="1"/>
  <c r="T38" i="38"/>
  <c r="T34" i="38"/>
  <c r="T9" i="38"/>
  <c r="H41" i="38"/>
  <c r="I17" i="38"/>
  <c r="H17" i="38" s="1"/>
  <c r="X51" i="38"/>
  <c r="X27" i="38" s="1"/>
  <c r="T40" i="38"/>
  <c r="Y38" i="38"/>
  <c r="Y14" i="38" s="1"/>
  <c r="Y51" i="38"/>
  <c r="Y27" i="38" s="1"/>
  <c r="T33" i="38"/>
  <c r="X39" i="38"/>
  <c r="X15" i="38" s="1"/>
  <c r="T10" i="38"/>
  <c r="Y39" i="38"/>
  <c r="Y15" i="38" s="1"/>
  <c r="U35" i="38"/>
  <c r="U36" i="38"/>
  <c r="U31" i="38"/>
  <c r="V32" i="38"/>
  <c r="V8" i="38" s="1"/>
  <c r="S46" i="38"/>
  <c r="S22" i="38" s="1"/>
  <c r="R50" i="38"/>
  <c r="R26" i="38" s="1"/>
  <c r="R43" i="38"/>
  <c r="R19" i="38" s="1"/>
  <c r="R46" i="38"/>
  <c r="R22" i="38" s="1"/>
  <c r="S43" i="38"/>
  <c r="S48" i="38"/>
  <c r="S24" i="38" s="1"/>
  <c r="S50" i="38"/>
  <c r="S26" i="38" s="1"/>
  <c r="L38" i="38"/>
  <c r="AA178" i="45"/>
  <c r="AY178" i="45" s="1"/>
  <c r="BK178" i="45" s="1"/>
  <c r="AB178" i="45"/>
  <c r="L31" i="38"/>
  <c r="L7" i="38" s="1"/>
  <c r="BM156" i="45"/>
  <c r="L39" i="38"/>
  <c r="L15" i="38" s="1"/>
  <c r="K15" i="38" s="1"/>
  <c r="CB205" i="45"/>
  <c r="S228" i="45"/>
  <c r="AJ14" i="54" s="1"/>
  <c r="Z220" i="45"/>
  <c r="AX224" i="45"/>
  <c r="BJ224" i="45" s="1"/>
  <c r="AX220" i="45"/>
  <c r="Q220" i="45"/>
  <c r="K51" i="38"/>
  <c r="BQ156" i="45"/>
  <c r="Z211" i="45"/>
  <c r="S217" i="45"/>
  <c r="AE25" i="54" s="1"/>
  <c r="AX211" i="45"/>
  <c r="BJ211" i="45" s="1"/>
  <c r="Y222" i="45"/>
  <c r="BC222" i="45" s="1"/>
  <c r="Z222" i="45"/>
  <c r="Y175" i="45"/>
  <c r="BC175" i="45" s="1"/>
  <c r="BO175" i="45" s="1"/>
  <c r="Z175" i="45"/>
  <c r="Q231" i="45"/>
  <c r="Y178" i="45"/>
  <c r="BC178" i="45" s="1"/>
  <c r="BO178" i="45" s="1"/>
  <c r="Z178" i="45"/>
  <c r="BG178" i="45" s="1"/>
  <c r="Z224" i="45"/>
  <c r="CB159" i="45"/>
  <c r="S222" i="45"/>
  <c r="AE30" i="54" s="1"/>
  <c r="AF14" i="54"/>
  <c r="Y217" i="45"/>
  <c r="BC217" i="45" s="1"/>
  <c r="BO217" i="45" s="1"/>
  <c r="Q232" i="45"/>
  <c r="Z217" i="45"/>
  <c r="J216" i="45"/>
  <c r="CB147" i="45"/>
  <c r="S224" i="45"/>
  <c r="AE32" i="54" s="1"/>
  <c r="J215" i="45"/>
  <c r="AB23" i="54" s="1"/>
  <c r="S220" i="45"/>
  <c r="AE28" i="54" s="1"/>
  <c r="AA26" i="54"/>
  <c r="BM154" i="45"/>
  <c r="Q217" i="45"/>
  <c r="J221" i="45"/>
  <c r="AB29" i="54" s="1"/>
  <c r="BQ157" i="45"/>
  <c r="P29" i="54"/>
  <c r="P24" i="54"/>
  <c r="CB146" i="45"/>
  <c r="CB139" i="45"/>
  <c r="BM145" i="45"/>
  <c r="AB175" i="45"/>
  <c r="BI206" i="45"/>
  <c r="N228" i="45" s="1"/>
  <c r="AH14" i="54" s="1"/>
  <c r="CB209" i="45"/>
  <c r="Q227" i="45"/>
  <c r="BI144" i="45"/>
  <c r="W22" i="70"/>
  <c r="AO22" i="70" s="1"/>
  <c r="BC22" i="70" s="1"/>
  <c r="BM151" i="45"/>
  <c r="BB175" i="45"/>
  <c r="BN175" i="45" s="1"/>
  <c r="AO14" i="70"/>
  <c r="BC14" i="70" s="1"/>
  <c r="BM153" i="45"/>
  <c r="BB173" i="45"/>
  <c r="BN173" i="45" s="1"/>
  <c r="AP14" i="70"/>
  <c r="AQ14" i="70" s="1"/>
  <c r="AA176" i="45"/>
  <c r="AY176" i="45" s="1"/>
  <c r="BK176" i="45" s="1"/>
  <c r="CD206" i="45"/>
  <c r="AB176" i="45"/>
  <c r="CB210" i="45"/>
  <c r="CD130" i="45"/>
  <c r="BQ138" i="45"/>
  <c r="P160" i="45" s="1"/>
  <c r="L34" i="54"/>
  <c r="K11" i="46"/>
  <c r="K8" i="46" s="1"/>
  <c r="AJ23" i="70"/>
  <c r="AK23" i="70" s="1"/>
  <c r="AL23" i="70" s="1"/>
  <c r="AM23" i="70" s="1"/>
  <c r="AM25" i="70" s="1"/>
  <c r="O220" i="45"/>
  <c r="CC194" i="45"/>
  <c r="CC206" i="45"/>
  <c r="BE149" i="45"/>
  <c r="J171" i="45" s="1"/>
  <c r="CC202" i="45"/>
  <c r="CD198" i="45"/>
  <c r="BH160" i="45"/>
  <c r="AW14" i="70"/>
  <c r="BI157" i="45"/>
  <c r="N179" i="45" s="1"/>
  <c r="AU14" i="70"/>
  <c r="BI154" i="45"/>
  <c r="N176" i="45" s="1"/>
  <c r="BM152" i="45"/>
  <c r="BM193" i="45"/>
  <c r="CC193" i="45" s="1"/>
  <c r="N223" i="45"/>
  <c r="Q223" i="45" s="1"/>
  <c r="AA160" i="45"/>
  <c r="L25" i="46" s="1"/>
  <c r="N224" i="45"/>
  <c r="Q224" i="45" s="1"/>
  <c r="CB195" i="45"/>
  <c r="BI234" i="45"/>
  <c r="BI148" i="45"/>
  <c r="BM231" i="45"/>
  <c r="BM236" i="45"/>
  <c r="BM230" i="45"/>
  <c r="BI194" i="45"/>
  <c r="R42" i="38" s="1"/>
  <c r="R18" i="38" s="1"/>
  <c r="BI158" i="45"/>
  <c r="N180" i="45" s="1"/>
  <c r="BI150" i="45"/>
  <c r="N172" i="45" s="1"/>
  <c r="Z160" i="45"/>
  <c r="L24" i="46" s="1"/>
  <c r="AB160" i="45"/>
  <c r="L26" i="46" s="1"/>
  <c r="BE189" i="45"/>
  <c r="BI196" i="45"/>
  <c r="N218" i="45" s="1"/>
  <c r="W13" i="70"/>
  <c r="AW13" i="70" s="1"/>
  <c r="CB198" i="45"/>
  <c r="CD195" i="45"/>
  <c r="CD200" i="45"/>
  <c r="CD202" i="45"/>
  <c r="BQ150" i="45"/>
  <c r="BM150" i="45"/>
  <c r="O172" i="45" s="1"/>
  <c r="BI145" i="45"/>
  <c r="N167" i="45" s="1"/>
  <c r="BM189" i="45"/>
  <c r="O211" i="45" s="1"/>
  <c r="BI151" i="45"/>
  <c r="N173" i="45" s="1"/>
  <c r="BQ194" i="45"/>
  <c r="S42" i="38" s="1"/>
  <c r="BQ154" i="45"/>
  <c r="BQ145" i="45"/>
  <c r="Z223" i="45"/>
  <c r="BG223" i="45" s="1"/>
  <c r="Y223" i="45"/>
  <c r="BC223" i="45" s="1"/>
  <c r="BO223" i="45" s="1"/>
  <c r="AF50" i="70"/>
  <c r="AA50" i="70"/>
  <c r="AB50" i="70" s="1"/>
  <c r="AH50" i="70"/>
  <c r="AD50" i="70"/>
  <c r="Z50" i="70"/>
  <c r="AN50" i="70" s="1"/>
  <c r="AX169" i="45"/>
  <c r="AW169" i="45" s="1"/>
  <c r="U21" i="54" s="1"/>
  <c r="Q169" i="45"/>
  <c r="AX168" i="45"/>
  <c r="AW168" i="45" s="1"/>
  <c r="U20" i="54" s="1"/>
  <c r="Q168" i="45"/>
  <c r="N221" i="45"/>
  <c r="Q221" i="45" s="1"/>
  <c r="CB199" i="45"/>
  <c r="O222" i="45"/>
  <c r="CC200" i="45"/>
  <c r="O217" i="45"/>
  <c r="CC195" i="45"/>
  <c r="CB118" i="45"/>
  <c r="BI138" i="45"/>
  <c r="N160" i="45" s="1"/>
  <c r="N206" i="45"/>
  <c r="CB184" i="45"/>
  <c r="AX223" i="45"/>
  <c r="BJ223" i="45" s="1"/>
  <c r="Q31" i="54"/>
  <c r="AJ51" i="70"/>
  <c r="AK51" i="70" s="1"/>
  <c r="AL51" i="70" s="1"/>
  <c r="AM51" i="70" s="1"/>
  <c r="BG196" i="45"/>
  <c r="BE196" i="45" s="1"/>
  <c r="V52" i="70"/>
  <c r="AW193" i="45"/>
  <c r="H215" i="45" s="1"/>
  <c r="BN228" i="45"/>
  <c r="N222" i="45"/>
  <c r="Q222" i="45" s="1"/>
  <c r="CB200" i="45"/>
  <c r="N211" i="45"/>
  <c r="Q211" i="45" s="1"/>
  <c r="CB189" i="45"/>
  <c r="CB141" i="45"/>
  <c r="AX161" i="45"/>
  <c r="AW161" i="45" s="1"/>
  <c r="U13" i="54" s="1"/>
  <c r="Q161" i="45"/>
  <c r="AX181" i="45"/>
  <c r="AW181" i="45" s="1"/>
  <c r="U33" i="54" s="1"/>
  <c r="Q181" i="45"/>
  <c r="BE152" i="45"/>
  <c r="J174" i="45" s="1"/>
  <c r="W15" i="70"/>
  <c r="N219" i="45"/>
  <c r="Q219" i="45" s="1"/>
  <c r="CB197" i="45"/>
  <c r="AF59" i="70"/>
  <c r="AA59" i="70"/>
  <c r="AB59" i="70" s="1"/>
  <c r="AH59" i="70"/>
  <c r="AD59" i="70"/>
  <c r="Z59" i="70"/>
  <c r="AN59" i="70" s="1"/>
  <c r="Y219" i="45"/>
  <c r="BC219" i="45" s="1"/>
  <c r="BO219" i="45" s="1"/>
  <c r="Z219" i="45"/>
  <c r="BI41" i="70"/>
  <c r="AZ41" i="70"/>
  <c r="BA41" i="70" s="1"/>
  <c r="BB41" i="70" s="1"/>
  <c r="BI32" i="70"/>
  <c r="AZ32" i="70"/>
  <c r="BA32" i="70" s="1"/>
  <c r="BB32" i="70" s="1"/>
  <c r="AT43" i="70"/>
  <c r="AR43" i="70"/>
  <c r="AK43" i="70"/>
  <c r="AL43" i="70" s="1"/>
  <c r="AM43" i="70" s="1"/>
  <c r="BG32" i="70"/>
  <c r="BK32" i="70"/>
  <c r="BO40" i="70"/>
  <c r="BP40" i="70" s="1"/>
  <c r="BQ40" i="70" s="1"/>
  <c r="AT34" i="70"/>
  <c r="AR34" i="70"/>
  <c r="AL34" i="70"/>
  <c r="AM34" i="70" s="1"/>
  <c r="AR33" i="70"/>
  <c r="AT33" i="70"/>
  <c r="AL33" i="70"/>
  <c r="AM33" i="70" s="1"/>
  <c r="BO31" i="70"/>
  <c r="BP31" i="70" s="1"/>
  <c r="BQ31" i="70" s="1"/>
  <c r="AR42" i="70"/>
  <c r="AT42" i="70"/>
  <c r="AK42" i="70"/>
  <c r="AL42" i="70" s="1"/>
  <c r="AM42" i="70" s="1"/>
  <c r="BK41" i="70"/>
  <c r="BG41" i="70"/>
  <c r="Y160" i="45"/>
  <c r="L23" i="46" s="1"/>
  <c r="Y204" i="45"/>
  <c r="N23" i="46" s="1"/>
  <c r="AX160" i="45"/>
  <c r="BA149" i="45"/>
  <c r="I171" i="45" s="1"/>
  <c r="BJ149" i="45"/>
  <c r="BA201" i="45"/>
  <c r="BO201" i="45"/>
  <c r="BN215" i="45"/>
  <c r="BE197" i="45"/>
  <c r="BS197" i="45"/>
  <c r="BK193" i="45"/>
  <c r="BJ155" i="45"/>
  <c r="BI155" i="45" s="1"/>
  <c r="N177" i="45" s="1"/>
  <c r="BC160" i="45"/>
  <c r="BO149" i="45"/>
  <c r="AW149" i="45"/>
  <c r="H171" i="45" s="1"/>
  <c r="BN224" i="45"/>
  <c r="BN222" i="45"/>
  <c r="BA197" i="45"/>
  <c r="BO197" i="45"/>
  <c r="BO158" i="45"/>
  <c r="BA158" i="45"/>
  <c r="I180" i="45" s="1"/>
  <c r="BB167" i="45"/>
  <c r="AA167" i="45"/>
  <c r="AB167" i="45"/>
  <c r="BH167" i="45" s="1"/>
  <c r="BE201" i="45"/>
  <c r="BS201" i="45"/>
  <c r="BT193" i="45"/>
  <c r="BQ193" i="45" s="1"/>
  <c r="S41" i="38" s="1"/>
  <c r="S17" i="38" s="1"/>
  <c r="BS158" i="45"/>
  <c r="BE158" i="45"/>
  <c r="J180" i="45" s="1"/>
  <c r="BS149" i="45"/>
  <c r="BC204" i="45"/>
  <c r="Z204" i="45"/>
  <c r="N24" i="46" s="1"/>
  <c r="BA204" i="45"/>
  <c r="BB215" i="45"/>
  <c r="BE229" i="45"/>
  <c r="AL15" i="54" s="1"/>
  <c r="AW229" i="45"/>
  <c r="BR222" i="45"/>
  <c r="AY222" i="45"/>
  <c r="AB215" i="45"/>
  <c r="BH215" i="45" s="1"/>
  <c r="AA215" i="45"/>
  <c r="AY215" i="45" s="1"/>
  <c r="AY216" i="45"/>
  <c r="BA229" i="45"/>
  <c r="BM229" i="45" s="1"/>
  <c r="BB228" i="45"/>
  <c r="AX227" i="45"/>
  <c r="BG219" i="45" l="1"/>
  <c r="BS219" i="45" s="1"/>
  <c r="BH176" i="45"/>
  <c r="BT176" i="45" s="1"/>
  <c r="BG224" i="45"/>
  <c r="BS224" i="45" s="1"/>
  <c r="BG175" i="45"/>
  <c r="BS175" i="45" s="1"/>
  <c r="BG220" i="45"/>
  <c r="BS220" i="45" s="1"/>
  <c r="BH173" i="45"/>
  <c r="BT173" i="45" s="1"/>
  <c r="BH175" i="45"/>
  <c r="BT175" i="45" s="1"/>
  <c r="BG217" i="45"/>
  <c r="BS217" i="45" s="1"/>
  <c r="BG222" i="45"/>
  <c r="BS222" i="45" s="1"/>
  <c r="BG211" i="45"/>
  <c r="BS211" i="45" s="1"/>
  <c r="BH178" i="45"/>
  <c r="BT178" i="45" s="1"/>
  <c r="AN18" i="54"/>
  <c r="O34" i="38"/>
  <c r="N34" i="38" s="1"/>
  <c r="CD151" i="45"/>
  <c r="CB144" i="45"/>
  <c r="N166" i="45"/>
  <c r="N170" i="45"/>
  <c r="Q170" i="45" s="1"/>
  <c r="R16" i="54"/>
  <c r="L33" i="38"/>
  <c r="N163" i="45"/>
  <c r="Q163" i="45" s="1"/>
  <c r="H32" i="38"/>
  <c r="K17" i="46"/>
  <c r="K29" i="46" s="1"/>
  <c r="CC138" i="45"/>
  <c r="J20" i="38"/>
  <c r="H20" i="38" s="1"/>
  <c r="CC152" i="45"/>
  <c r="O174" i="45"/>
  <c r="R174" i="45" s="1"/>
  <c r="O175" i="45"/>
  <c r="R175" i="45" s="1"/>
  <c r="O176" i="45"/>
  <c r="R176" i="45" s="1"/>
  <c r="N175" i="45"/>
  <c r="P173" i="45"/>
  <c r="S25" i="54" s="1"/>
  <c r="P179" i="45"/>
  <c r="S179" i="45" s="1"/>
  <c r="T31" i="54" s="1"/>
  <c r="CD156" i="45"/>
  <c r="P178" i="45"/>
  <c r="O178" i="45"/>
  <c r="R178" i="45" s="1"/>
  <c r="P176" i="45"/>
  <c r="S28" i="54" s="1"/>
  <c r="BI152" i="45"/>
  <c r="N174" i="45" s="1"/>
  <c r="Q174" i="45" s="1"/>
  <c r="CC151" i="45"/>
  <c r="O173" i="45"/>
  <c r="R173" i="45" s="1"/>
  <c r="N178" i="45"/>
  <c r="Q178" i="45" s="1"/>
  <c r="M42" i="38"/>
  <c r="M18" i="38" s="1"/>
  <c r="P172" i="45"/>
  <c r="CD145" i="45"/>
  <c r="P167" i="45"/>
  <c r="O167" i="45"/>
  <c r="R167" i="45" s="1"/>
  <c r="K35" i="46"/>
  <c r="K36" i="46" s="1"/>
  <c r="Q29" i="54"/>
  <c r="CB153" i="45"/>
  <c r="CC157" i="45"/>
  <c r="Q25" i="54"/>
  <c r="AA173" i="45"/>
  <c r="AY173" i="45" s="1"/>
  <c r="BK173" i="45" s="1"/>
  <c r="P14" i="54"/>
  <c r="BT216" i="45"/>
  <c r="BT215" i="45" s="1"/>
  <c r="BT222" i="45"/>
  <c r="I23" i="38"/>
  <c r="H23" i="38" s="1"/>
  <c r="H47" i="38"/>
  <c r="R155" i="45"/>
  <c r="M29" i="54"/>
  <c r="K34" i="38"/>
  <c r="W17" i="54"/>
  <c r="BR228" i="45"/>
  <c r="AX163" i="45"/>
  <c r="AX162" i="45" s="1"/>
  <c r="O35" i="38"/>
  <c r="N35" i="38" s="1"/>
  <c r="BI140" i="45"/>
  <c r="CD232" i="45"/>
  <c r="AO18" i="54" s="1"/>
  <c r="BQ231" i="45"/>
  <c r="AN17" i="54" s="1"/>
  <c r="CB156" i="45"/>
  <c r="W27" i="38"/>
  <c r="BJ217" i="45"/>
  <c r="BI217" i="45" s="1"/>
  <c r="N239" i="45" s="1"/>
  <c r="BJ232" i="45"/>
  <c r="BI232" i="45" s="1"/>
  <c r="BQ153" i="45"/>
  <c r="Q24" i="38"/>
  <c r="L11" i="38"/>
  <c r="K11" i="38" s="1"/>
  <c r="BA224" i="45"/>
  <c r="I246" i="45" s="1"/>
  <c r="AB246" i="45" s="1"/>
  <c r="AK15" i="54"/>
  <c r="BI236" i="45"/>
  <c r="CB236" i="45" s="1"/>
  <c r="AX228" i="45"/>
  <c r="BJ231" i="45"/>
  <c r="BJ228" i="45" s="1"/>
  <c r="AX218" i="45"/>
  <c r="Y179" i="45"/>
  <c r="BC179" i="45" s="1"/>
  <c r="BO179" i="45" s="1"/>
  <c r="P31" i="54"/>
  <c r="AX166" i="45"/>
  <c r="BJ166" i="45" s="1"/>
  <c r="P18" i="54"/>
  <c r="BR216" i="45"/>
  <c r="AB24" i="54"/>
  <c r="CD231" i="45"/>
  <c r="AO17" i="54" s="1"/>
  <c r="Q206" i="45"/>
  <c r="AC14" i="54"/>
  <c r="Y173" i="45"/>
  <c r="BC173" i="45" s="1"/>
  <c r="BO173" i="45" s="1"/>
  <c r="P25" i="54"/>
  <c r="AX170" i="45"/>
  <c r="BJ170" i="45" s="1"/>
  <c r="P22" i="54"/>
  <c r="BR176" i="45"/>
  <c r="Q28" i="54"/>
  <c r="CD230" i="45"/>
  <c r="AO16" i="54" s="1"/>
  <c r="AN16" i="54"/>
  <c r="AX176" i="45"/>
  <c r="BJ176" i="45" s="1"/>
  <c r="BJ174" i="45" s="1"/>
  <c r="P28" i="54"/>
  <c r="CB234" i="45"/>
  <c r="AM20" i="54"/>
  <c r="S152" i="45"/>
  <c r="O26" i="54" s="1"/>
  <c r="N26" i="54"/>
  <c r="M26" i="54"/>
  <c r="Y167" i="45"/>
  <c r="BC167" i="45" s="1"/>
  <c r="BA167" i="45" s="1"/>
  <c r="P19" i="54"/>
  <c r="BR167" i="45"/>
  <c r="Q19" i="54"/>
  <c r="BR178" i="45"/>
  <c r="Q30" i="54"/>
  <c r="Q24" i="54"/>
  <c r="R15" i="54"/>
  <c r="Q140" i="45"/>
  <c r="M14" i="54"/>
  <c r="BR175" i="45"/>
  <c r="Q27" i="54"/>
  <c r="CD236" i="45"/>
  <c r="AO22" i="54" s="1"/>
  <c r="AN22" i="54"/>
  <c r="AX180" i="45"/>
  <c r="BJ180" i="45" s="1"/>
  <c r="P32" i="54"/>
  <c r="Z216" i="45"/>
  <c r="AA24" i="54"/>
  <c r="AC32" i="54"/>
  <c r="R220" i="45"/>
  <c r="AC28" i="54"/>
  <c r="R217" i="45"/>
  <c r="AC25" i="54"/>
  <c r="R222" i="45"/>
  <c r="AC30" i="54"/>
  <c r="R211" i="45"/>
  <c r="CC236" i="45"/>
  <c r="CC230" i="45"/>
  <c r="AM16" i="54"/>
  <c r="CC231" i="45"/>
  <c r="BP78" i="70"/>
  <c r="BQ78" i="70" s="1"/>
  <c r="G7" i="29"/>
  <c r="E8" i="76" s="1"/>
  <c r="BO69" i="70"/>
  <c r="BP69" i="70" s="1"/>
  <c r="BQ69" i="70" s="1"/>
  <c r="BK70" i="70"/>
  <c r="BG70" i="70"/>
  <c r="BK71" i="70"/>
  <c r="BG71" i="70"/>
  <c r="AM81" i="70"/>
  <c r="J8" i="29" s="1"/>
  <c r="H9" i="76" s="1"/>
  <c r="BI79" i="70"/>
  <c r="AZ79" i="70"/>
  <c r="BA79" i="70" s="1"/>
  <c r="BB79" i="70" s="1"/>
  <c r="BI80" i="70"/>
  <c r="AZ80" i="70"/>
  <c r="BA80" i="70" s="1"/>
  <c r="BB80" i="70" s="1"/>
  <c r="AZ71" i="70"/>
  <c r="BA71" i="70" s="1"/>
  <c r="BB71" i="70" s="1"/>
  <c r="BI71" i="70"/>
  <c r="BO71" i="70" s="1"/>
  <c r="BI70" i="70"/>
  <c r="AZ70" i="70"/>
  <c r="BA70" i="70" s="1"/>
  <c r="BB70" i="70" s="1"/>
  <c r="BG79" i="70"/>
  <c r="BK79" i="70"/>
  <c r="BK80" i="70"/>
  <c r="BG80" i="70"/>
  <c r="W39" i="38"/>
  <c r="K39" i="38"/>
  <c r="Q26" i="38"/>
  <c r="W51" i="38"/>
  <c r="Q50" i="38"/>
  <c r="Q22" i="38"/>
  <c r="Y40" i="38"/>
  <c r="Y16" i="38" s="1"/>
  <c r="Y34" i="38"/>
  <c r="Y10" i="38" s="1"/>
  <c r="Q46" i="38"/>
  <c r="Q43" i="38"/>
  <c r="S19" i="38"/>
  <c r="Q19" i="38" s="1"/>
  <c r="T35" i="38"/>
  <c r="U11" i="38"/>
  <c r="T11" i="38" s="1"/>
  <c r="X38" i="38"/>
  <c r="Q42" i="38"/>
  <c r="S18" i="38"/>
  <c r="Q18" i="38" s="1"/>
  <c r="K31" i="38"/>
  <c r="K7" i="38"/>
  <c r="O10" i="38"/>
  <c r="N10" i="38" s="1"/>
  <c r="T36" i="38"/>
  <c r="U12" i="38"/>
  <c r="T12" i="38" s="1"/>
  <c r="Q48" i="38"/>
  <c r="K38" i="38"/>
  <c r="L14" i="38"/>
  <c r="K14" i="38" s="1"/>
  <c r="T31" i="38"/>
  <c r="U7" i="38"/>
  <c r="T7" i="38" s="1"/>
  <c r="W15" i="38"/>
  <c r="Y35" i="38"/>
  <c r="Y11" i="38" s="1"/>
  <c r="X34" i="38"/>
  <c r="X10" i="38" s="1"/>
  <c r="U32" i="38"/>
  <c r="CC156" i="45"/>
  <c r="L46" i="38"/>
  <c r="L22" i="38" s="1"/>
  <c r="R37" i="38"/>
  <c r="R13" i="38" s="1"/>
  <c r="M49" i="38"/>
  <c r="M25" i="38" s="1"/>
  <c r="L36" i="38"/>
  <c r="L43" i="38"/>
  <c r="L42" i="38"/>
  <c r="L45" i="38"/>
  <c r="L21" i="38" s="1"/>
  <c r="L37" i="38"/>
  <c r="M48" i="38"/>
  <c r="M24" i="38" s="1"/>
  <c r="M37" i="38"/>
  <c r="M13" i="38" s="1"/>
  <c r="M46" i="38"/>
  <c r="L49" i="38"/>
  <c r="L25" i="38" s="1"/>
  <c r="L48" i="38"/>
  <c r="L24" i="38" s="1"/>
  <c r="AW220" i="45"/>
  <c r="H242" i="45" s="1"/>
  <c r="L40" i="38"/>
  <c r="AW224" i="45"/>
  <c r="H246" i="45" s="1"/>
  <c r="BJ220" i="45"/>
  <c r="BJ218" i="45" s="1"/>
  <c r="Z176" i="45"/>
  <c r="Q228" i="45"/>
  <c r="Y216" i="45"/>
  <c r="BC216" i="45" s="1"/>
  <c r="AX216" i="45"/>
  <c r="AX215" i="45" s="1"/>
  <c r="AX167" i="45"/>
  <c r="BJ167" i="45" s="1"/>
  <c r="BA217" i="45"/>
  <c r="I239" i="45" s="1"/>
  <c r="BA178" i="45"/>
  <c r="BM178" i="45" s="1"/>
  <c r="CC178" i="45" s="1"/>
  <c r="Q167" i="45"/>
  <c r="Z179" i="45"/>
  <c r="Q179" i="45"/>
  <c r="BQ229" i="45"/>
  <c r="AX179" i="45"/>
  <c r="BJ179" i="45" s="1"/>
  <c r="BI229" i="45"/>
  <c r="CB229" i="45" s="1"/>
  <c r="Y176" i="45"/>
  <c r="BC176" i="45" s="1"/>
  <c r="BO176" i="45" s="1"/>
  <c r="BO174" i="45" s="1"/>
  <c r="Z221" i="45"/>
  <c r="BG221" i="45" s="1"/>
  <c r="Q218" i="45"/>
  <c r="AX173" i="45"/>
  <c r="Z173" i="45"/>
  <c r="AA23" i="54"/>
  <c r="I223" i="45"/>
  <c r="J218" i="45"/>
  <c r="AB26" i="54" s="1"/>
  <c r="CC154" i="45"/>
  <c r="J223" i="45"/>
  <c r="J219" i="45"/>
  <c r="I219" i="45"/>
  <c r="J211" i="45"/>
  <c r="CD157" i="45"/>
  <c r="BI161" i="45"/>
  <c r="Z167" i="45"/>
  <c r="BG167" i="45" s="1"/>
  <c r="P23" i="54"/>
  <c r="Y180" i="45"/>
  <c r="Z180" i="45"/>
  <c r="Q26" i="54"/>
  <c r="Q23" i="54"/>
  <c r="CC145" i="45"/>
  <c r="AW22" i="70"/>
  <c r="AS22" i="70"/>
  <c r="BK174" i="45"/>
  <c r="CB206" i="45"/>
  <c r="Y218" i="45"/>
  <c r="BC218" i="45" s="1"/>
  <c r="AP22" i="70"/>
  <c r="AQ22" i="70" s="1"/>
  <c r="AU22" i="70"/>
  <c r="BB174" i="45"/>
  <c r="AB174" i="45"/>
  <c r="BH174" i="45" s="1"/>
  <c r="AA179" i="45"/>
  <c r="AY179" i="45" s="1"/>
  <c r="BK179" i="45" s="1"/>
  <c r="CC153" i="45"/>
  <c r="AB179" i="45"/>
  <c r="R179" i="45"/>
  <c r="CB196" i="45"/>
  <c r="AA174" i="45"/>
  <c r="AY174" i="45" s="1"/>
  <c r="K12" i="46"/>
  <c r="K13" i="46"/>
  <c r="K14" i="46"/>
  <c r="CD138" i="45"/>
  <c r="K18" i="46"/>
  <c r="K30" i="46" s="1"/>
  <c r="O215" i="45"/>
  <c r="BQ149" i="45"/>
  <c r="AY14" i="70"/>
  <c r="AZ14" i="70" s="1"/>
  <c r="BA14" i="70" s="1"/>
  <c r="BB14" i="70" s="1"/>
  <c r="BG204" i="45"/>
  <c r="BI193" i="45"/>
  <c r="R41" i="38" s="1"/>
  <c r="R17" i="38" s="1"/>
  <c r="Q17" i="38" s="1"/>
  <c r="CB157" i="45"/>
  <c r="CB154" i="45"/>
  <c r="BQ189" i="45"/>
  <c r="P211" i="45" s="1"/>
  <c r="AD19" i="54" s="1"/>
  <c r="Y221" i="45"/>
  <c r="BC221" i="45" s="1"/>
  <c r="CB145" i="45"/>
  <c r="BI181" i="45"/>
  <c r="BI169" i="45"/>
  <c r="CB148" i="45"/>
  <c r="AU13" i="70"/>
  <c r="AP13" i="70"/>
  <c r="AQ13" i="70" s="1"/>
  <c r="BI168" i="45"/>
  <c r="BM197" i="45"/>
  <c r="R45" i="38" s="1"/>
  <c r="R21" i="38" s="1"/>
  <c r="BM149" i="45"/>
  <c r="O171" i="45" s="1"/>
  <c r="W21" i="70"/>
  <c r="AS21" i="70" s="1"/>
  <c r="CC189" i="45"/>
  <c r="AS13" i="70"/>
  <c r="AO13" i="70"/>
  <c r="BC13" i="70" s="1"/>
  <c r="BE204" i="45"/>
  <c r="J226" i="45" s="1"/>
  <c r="AB34" i="54" s="1"/>
  <c r="BQ158" i="45"/>
  <c r="BM158" i="45"/>
  <c r="BQ197" i="45"/>
  <c r="S45" i="38" s="1"/>
  <c r="S21" i="38" s="1"/>
  <c r="BM201" i="45"/>
  <c r="R49" i="38" s="1"/>
  <c r="R25" i="38" s="1"/>
  <c r="CB151" i="45"/>
  <c r="BJ221" i="45"/>
  <c r="BQ201" i="45"/>
  <c r="S49" i="38" s="1"/>
  <c r="S25" i="38" s="1"/>
  <c r="BI149" i="45"/>
  <c r="N171" i="45" s="1"/>
  <c r="CD154" i="45"/>
  <c r="BQ152" i="45"/>
  <c r="BE160" i="45"/>
  <c r="J182" i="45" s="1"/>
  <c r="AX221" i="45"/>
  <c r="Z218" i="45"/>
  <c r="BG218" i="45" s="1"/>
  <c r="BG160" i="45"/>
  <c r="AW204" i="45"/>
  <c r="H226" i="45" s="1"/>
  <c r="CB158" i="45"/>
  <c r="CB138" i="45"/>
  <c r="N216" i="45"/>
  <c r="CB194" i="45"/>
  <c r="CB150" i="45"/>
  <c r="AJ59" i="70"/>
  <c r="AK59" i="70" s="1"/>
  <c r="AL59" i="70" s="1"/>
  <c r="AM59" i="70" s="1"/>
  <c r="AJ50" i="70"/>
  <c r="AK50" i="70" s="1"/>
  <c r="AL50" i="70" s="1"/>
  <c r="AM50" i="70" s="1"/>
  <c r="AH58" i="70"/>
  <c r="AF58" i="70"/>
  <c r="AA58" i="70"/>
  <c r="AB58" i="70" s="1"/>
  <c r="AD58" i="70"/>
  <c r="Z58" i="70"/>
  <c r="AN58" i="70" s="1"/>
  <c r="CC229" i="45"/>
  <c r="N10" i="46"/>
  <c r="I226" i="45"/>
  <c r="P216" i="45"/>
  <c r="CD194" i="45"/>
  <c r="W23" i="70"/>
  <c r="AO15" i="70"/>
  <c r="BC15" i="70" s="1"/>
  <c r="AW15" i="70"/>
  <c r="AU15" i="70"/>
  <c r="AP15" i="70"/>
  <c r="AQ15" i="70" s="1"/>
  <c r="AS15" i="70"/>
  <c r="V60" i="70"/>
  <c r="AH52" i="70"/>
  <c r="AF52" i="70"/>
  <c r="AD52" i="70"/>
  <c r="AA52" i="70"/>
  <c r="AB52" i="70" s="1"/>
  <c r="Z52" i="70"/>
  <c r="AN52" i="70" s="1"/>
  <c r="CD150" i="45"/>
  <c r="CC150" i="45"/>
  <c r="R172" i="45"/>
  <c r="CB155" i="45"/>
  <c r="BS223" i="45"/>
  <c r="BK42" i="70"/>
  <c r="BG42" i="70"/>
  <c r="BG33" i="70"/>
  <c r="BK33" i="70"/>
  <c r="BI34" i="70"/>
  <c r="AZ34" i="70"/>
  <c r="BA34" i="70" s="1"/>
  <c r="BB34" i="70" s="1"/>
  <c r="AM44" i="70"/>
  <c r="G8" i="29" s="1"/>
  <c r="E9" i="76" s="1"/>
  <c r="BO32" i="70"/>
  <c r="BP32" i="70" s="1"/>
  <c r="BQ32" i="70" s="1"/>
  <c r="BG43" i="70"/>
  <c r="BK43" i="70"/>
  <c r="BI42" i="70"/>
  <c r="AZ42" i="70"/>
  <c r="BA42" i="70" s="1"/>
  <c r="BB42" i="70" s="1"/>
  <c r="BI33" i="70"/>
  <c r="AZ33" i="70"/>
  <c r="BA33" i="70" s="1"/>
  <c r="BB33" i="70" s="1"/>
  <c r="BG34" i="70"/>
  <c r="BK34" i="70"/>
  <c r="BI43" i="70"/>
  <c r="AZ43" i="70"/>
  <c r="BA43" i="70" s="1"/>
  <c r="BB43" i="70" s="1"/>
  <c r="BO41" i="70"/>
  <c r="BP41" i="70" s="1"/>
  <c r="BQ41" i="70" s="1"/>
  <c r="BA220" i="45"/>
  <c r="I242" i="45" s="1"/>
  <c r="BO220" i="45"/>
  <c r="BE220" i="45"/>
  <c r="BR220" i="45"/>
  <c r="BS178" i="45"/>
  <c r="BS155" i="45"/>
  <c r="BQ155" i="45" s="1"/>
  <c r="BT167" i="45"/>
  <c r="AX172" i="45"/>
  <c r="Y172" i="45"/>
  <c r="Z172" i="45"/>
  <c r="BG172" i="45" s="1"/>
  <c r="BK204" i="45"/>
  <c r="BS196" i="45"/>
  <c r="BQ196" i="45" s="1"/>
  <c r="S44" i="38" s="1"/>
  <c r="S20" i="38" s="1"/>
  <c r="BN174" i="45"/>
  <c r="BA222" i="45"/>
  <c r="I244" i="45" s="1"/>
  <c r="BO222" i="45"/>
  <c r="BO221" i="45" s="1"/>
  <c r="AY167" i="45"/>
  <c r="BB180" i="45"/>
  <c r="AB180" i="45"/>
  <c r="BH180" i="45" s="1"/>
  <c r="AA180" i="45"/>
  <c r="AW160" i="45"/>
  <c r="H182" i="45" s="1"/>
  <c r="BJ160" i="45"/>
  <c r="AW222" i="45"/>
  <c r="H244" i="45" s="1"/>
  <c r="BK222" i="45"/>
  <c r="BR217" i="45"/>
  <c r="BT204" i="45"/>
  <c r="BS199" i="45"/>
  <c r="BQ199" i="45" s="1"/>
  <c r="S47" i="38" s="1"/>
  <c r="S23" i="38" s="1"/>
  <c r="BN167" i="45"/>
  <c r="BO155" i="45"/>
  <c r="BM155" i="45" s="1"/>
  <c r="BO199" i="45"/>
  <c r="BM199" i="45" s="1"/>
  <c r="R47" i="38" s="1"/>
  <c r="BB172" i="45"/>
  <c r="AA172" i="45"/>
  <c r="AB172" i="45"/>
  <c r="BH172" i="45" s="1"/>
  <c r="AW178" i="45"/>
  <c r="BK216" i="45"/>
  <c r="AW175" i="45"/>
  <c r="BO196" i="45"/>
  <c r="BM196" i="45" s="1"/>
  <c r="R44" i="38" s="1"/>
  <c r="R20" i="38" s="1"/>
  <c r="BA160" i="45"/>
  <c r="I182" i="45" s="1"/>
  <c r="BA175" i="45"/>
  <c r="BM175" i="45" s="1"/>
  <c r="BA228" i="45"/>
  <c r="BB211" i="45"/>
  <c r="BN211" i="45" s="1"/>
  <c r="AB211" i="45"/>
  <c r="BH211" i="45" s="1"/>
  <c r="AA211" i="45"/>
  <c r="AW228" i="45"/>
  <c r="BE228" i="45"/>
  <c r="AL14" i="54" s="1"/>
  <c r="BE222" i="45"/>
  <c r="AW227" i="45"/>
  <c r="AK13" i="54" s="1"/>
  <c r="BT174" i="45" l="1"/>
  <c r="E7" i="76"/>
  <c r="E17" i="76" s="1"/>
  <c r="E27" i="76" s="1"/>
  <c r="E28" i="76" s="1"/>
  <c r="E29" i="76" s="1"/>
  <c r="BE217" i="45"/>
  <c r="BE224" i="45"/>
  <c r="BQ224" i="45" s="1"/>
  <c r="P246" i="45" s="1"/>
  <c r="AI32" i="54" s="1"/>
  <c r="BS218" i="45"/>
  <c r="BS173" i="45"/>
  <c r="BG173" i="45"/>
  <c r="K16" i="46"/>
  <c r="K28" i="46" s="1"/>
  <c r="Z215" i="45"/>
  <c r="BG215" i="45" s="1"/>
  <c r="BG226" i="45" s="1"/>
  <c r="BG216" i="45"/>
  <c r="BS216" i="45" s="1"/>
  <c r="BH246" i="45"/>
  <c r="BT246" i="45" s="1"/>
  <c r="BS221" i="45"/>
  <c r="BH179" i="45"/>
  <c r="BT179" i="45" s="1"/>
  <c r="BS180" i="45"/>
  <c r="BG180" i="45"/>
  <c r="BG179" i="45"/>
  <c r="BS179" i="45" s="1"/>
  <c r="BG176" i="45"/>
  <c r="BS176" i="45" s="1"/>
  <c r="BS174" i="45" s="1"/>
  <c r="D7" i="40"/>
  <c r="K21" i="46"/>
  <c r="S176" i="45"/>
  <c r="T28" i="54" s="1"/>
  <c r="W10" i="38"/>
  <c r="N9" i="46"/>
  <c r="R22" i="54"/>
  <c r="CB140" i="45"/>
  <c r="N162" i="45"/>
  <c r="R14" i="54" s="1"/>
  <c r="K33" i="38"/>
  <c r="L9" i="38"/>
  <c r="K9" i="38" s="1"/>
  <c r="L44" i="38"/>
  <c r="L20" i="38" s="1"/>
  <c r="J29" i="38"/>
  <c r="CB152" i="45"/>
  <c r="S173" i="45"/>
  <c r="T25" i="54" s="1"/>
  <c r="M50" i="38"/>
  <c r="M26" i="38" s="1"/>
  <c r="P180" i="45"/>
  <c r="R31" i="54"/>
  <c r="L47" i="38"/>
  <c r="L23" i="38" s="1"/>
  <c r="O177" i="45"/>
  <c r="R177" i="45" s="1"/>
  <c r="M47" i="38"/>
  <c r="M23" i="38" s="1"/>
  <c r="P177" i="45"/>
  <c r="S31" i="54"/>
  <c r="Q175" i="45"/>
  <c r="P174" i="45"/>
  <c r="S174" i="45" s="1"/>
  <c r="T26" i="54" s="1"/>
  <c r="L50" i="38"/>
  <c r="L26" i="38" s="1"/>
  <c r="O180" i="45"/>
  <c r="R180" i="45" s="1"/>
  <c r="P175" i="45"/>
  <c r="R27" i="54" s="1"/>
  <c r="M41" i="38"/>
  <c r="M17" i="38" s="1"/>
  <c r="P171" i="45"/>
  <c r="CD153" i="45"/>
  <c r="AW173" i="45"/>
  <c r="M45" i="38"/>
  <c r="M21" i="38" s="1"/>
  <c r="K21" i="38" s="1"/>
  <c r="O11" i="38"/>
  <c r="N11" i="38" s="1"/>
  <c r="L32" i="38"/>
  <c r="K32" i="38" s="1"/>
  <c r="AA246" i="45"/>
  <c r="AY246" i="45" s="1"/>
  <c r="BK246" i="45" s="1"/>
  <c r="BR172" i="45"/>
  <c r="BR171" i="45" s="1"/>
  <c r="AW163" i="45"/>
  <c r="BJ163" i="45"/>
  <c r="AK14" i="54"/>
  <c r="BE175" i="45"/>
  <c r="V27" i="54" s="1"/>
  <c r="BB246" i="45"/>
  <c r="BN246" i="45" s="1"/>
  <c r="BM224" i="45"/>
  <c r="O246" i="45" s="1"/>
  <c r="R246" i="45" s="1"/>
  <c r="Y177" i="45"/>
  <c r="BC177" i="45" s="1"/>
  <c r="AW170" i="45"/>
  <c r="U22" i="54" s="1"/>
  <c r="AM22" i="54"/>
  <c r="X40" i="38"/>
  <c r="X16" i="38" s="1"/>
  <c r="W16" i="38" s="1"/>
  <c r="BA179" i="45"/>
  <c r="BM179" i="45" s="1"/>
  <c r="CC179" i="45" s="1"/>
  <c r="BI231" i="45"/>
  <c r="CB231" i="45" s="1"/>
  <c r="AW166" i="45"/>
  <c r="U18" i="54" s="1"/>
  <c r="BE178" i="45"/>
  <c r="V30" i="54" s="1"/>
  <c r="BA173" i="45"/>
  <c r="BM173" i="45" s="1"/>
  <c r="CC173" i="45" s="1"/>
  <c r="CB181" i="45"/>
  <c r="W33" i="54"/>
  <c r="BR223" i="45"/>
  <c r="BR221" i="45" s="1"/>
  <c r="AB31" i="54"/>
  <c r="Q160" i="45"/>
  <c r="M34" i="54"/>
  <c r="CB232" i="45"/>
  <c r="AM18" i="54"/>
  <c r="Q176" i="45"/>
  <c r="R28" i="54"/>
  <c r="S160" i="45"/>
  <c r="O34" i="54" s="1"/>
  <c r="N34" i="54"/>
  <c r="CB161" i="45"/>
  <c r="W13" i="54"/>
  <c r="BR211" i="45"/>
  <c r="AB19" i="54"/>
  <c r="CD229" i="45"/>
  <c r="AO15" i="54" s="1"/>
  <c r="AN15" i="54"/>
  <c r="AC19" i="54"/>
  <c r="S216" i="45"/>
  <c r="AE24" i="54" s="1"/>
  <c r="AD24" i="54"/>
  <c r="Q216" i="45"/>
  <c r="AC24" i="54"/>
  <c r="Q180" i="45"/>
  <c r="BR180" i="45"/>
  <c r="Q32" i="54"/>
  <c r="P34" i="54"/>
  <c r="Q177" i="45"/>
  <c r="S172" i="45"/>
  <c r="T24" i="54" s="1"/>
  <c r="S24" i="54"/>
  <c r="Q172" i="45"/>
  <c r="R24" i="54"/>
  <c r="Q173" i="45"/>
  <c r="R25" i="54"/>
  <c r="CB168" i="45"/>
  <c r="W20" i="54"/>
  <c r="AA219" i="45"/>
  <c r="AY219" i="45" s="1"/>
  <c r="AA27" i="54"/>
  <c r="AX174" i="45"/>
  <c r="AW174" i="45" s="1"/>
  <c r="AX239" i="45"/>
  <c r="BJ239" i="45" s="1"/>
  <c r="AF25" i="54"/>
  <c r="AM15" i="54"/>
  <c r="S167" i="45"/>
  <c r="T19" i="54" s="1"/>
  <c r="S19" i="54"/>
  <c r="CB169" i="45"/>
  <c r="W21" i="54"/>
  <c r="AW176" i="45"/>
  <c r="BI176" i="45" s="1"/>
  <c r="Q166" i="45"/>
  <c r="R18" i="54"/>
  <c r="BR219" i="45"/>
  <c r="BR218" i="45" s="1"/>
  <c r="AB27" i="54"/>
  <c r="AA223" i="45"/>
  <c r="AY223" i="45" s="1"/>
  <c r="AA31" i="54"/>
  <c r="S178" i="45"/>
  <c r="T30" i="54" s="1"/>
  <c r="S30" i="54"/>
  <c r="R30" i="54"/>
  <c r="R19" i="54"/>
  <c r="R215" i="45"/>
  <c r="BA176" i="45"/>
  <c r="BM176" i="45" s="1"/>
  <c r="CC176" i="45" s="1"/>
  <c r="BP71" i="70"/>
  <c r="BQ71" i="70" s="1"/>
  <c r="G9" i="29"/>
  <c r="BO70" i="70"/>
  <c r="BP70" i="70" s="1"/>
  <c r="BQ70" i="70" s="1"/>
  <c r="BO42" i="70"/>
  <c r="BP42" i="70" s="1"/>
  <c r="BQ42" i="70" s="1"/>
  <c r="BO79" i="70"/>
  <c r="BP79" i="70" s="1"/>
  <c r="BQ79" i="70" s="1"/>
  <c r="BB81" i="70"/>
  <c r="K8" i="29" s="1"/>
  <c r="I9" i="76" s="1"/>
  <c r="BI220" i="45"/>
  <c r="N242" i="45" s="1"/>
  <c r="K24" i="38"/>
  <c r="BO80" i="70"/>
  <c r="BP80" i="70" s="1"/>
  <c r="BQ80" i="70" s="1"/>
  <c r="K25" i="38"/>
  <c r="Z239" i="45"/>
  <c r="Q21" i="38"/>
  <c r="Q20" i="38"/>
  <c r="X36" i="38"/>
  <c r="Y33" i="38"/>
  <c r="Y9" i="38" s="1"/>
  <c r="AW216" i="45"/>
  <c r="H238" i="45" s="1"/>
  <c r="BJ216" i="45"/>
  <c r="BJ215" i="45" s="1"/>
  <c r="BJ226" i="45" s="1"/>
  <c r="X33" i="38"/>
  <c r="X9" i="38" s="1"/>
  <c r="K42" i="38"/>
  <c r="L18" i="38"/>
  <c r="K18" i="38" s="1"/>
  <c r="K43" i="38"/>
  <c r="L19" i="38"/>
  <c r="K19" i="38" s="1"/>
  <c r="Q47" i="38"/>
  <c r="R23" i="38"/>
  <c r="Q23" i="38" s="1"/>
  <c r="K46" i="38"/>
  <c r="M22" i="38"/>
  <c r="K22" i="38" s="1"/>
  <c r="K37" i="38"/>
  <c r="L13" i="38"/>
  <c r="K13" i="38" s="1"/>
  <c r="X14" i="38"/>
  <c r="W14" i="38" s="1"/>
  <c r="W38" i="38"/>
  <c r="T32" i="38"/>
  <c r="U8" i="38"/>
  <c r="T8" i="38" s="1"/>
  <c r="W34" i="38"/>
  <c r="K40" i="38"/>
  <c r="L16" i="38"/>
  <c r="K16" i="38" s="1"/>
  <c r="K36" i="38"/>
  <c r="L12" i="38"/>
  <c r="K12" i="38" s="1"/>
  <c r="L41" i="38"/>
  <c r="L17" i="38" s="1"/>
  <c r="Q25" i="38"/>
  <c r="BB223" i="45"/>
  <c r="BB221" i="45" s="1"/>
  <c r="BA221" i="45" s="1"/>
  <c r="I243" i="45" s="1"/>
  <c r="S37" i="38"/>
  <c r="K49" i="38"/>
  <c r="AX177" i="45"/>
  <c r="Z174" i="45"/>
  <c r="BG174" i="45" s="1"/>
  <c r="O38" i="38"/>
  <c r="O51" i="38"/>
  <c r="O39" i="38"/>
  <c r="O31" i="38"/>
  <c r="M44" i="38"/>
  <c r="K48" i="38"/>
  <c r="BI224" i="45"/>
  <c r="N246" i="45" s="1"/>
  <c r="Y174" i="45"/>
  <c r="BC174" i="45" s="1"/>
  <c r="BA174" i="45" s="1"/>
  <c r="BM174" i="45" s="1"/>
  <c r="CC174" i="45" s="1"/>
  <c r="Y215" i="45"/>
  <c r="BC215" i="45" s="1"/>
  <c r="BC226" i="45" s="1"/>
  <c r="Q41" i="38"/>
  <c r="Q44" i="38"/>
  <c r="Q45" i="38"/>
  <c r="Q49" i="38"/>
  <c r="BM217" i="45"/>
  <c r="O239" i="45" s="1"/>
  <c r="BJ173" i="45"/>
  <c r="AB219" i="45"/>
  <c r="BH219" i="45" s="1"/>
  <c r="BB219" i="45"/>
  <c r="BN219" i="45" s="1"/>
  <c r="BN218" i="45" s="1"/>
  <c r="AB223" i="45"/>
  <c r="BI227" i="45"/>
  <c r="BE173" i="45"/>
  <c r="V25" i="54" s="1"/>
  <c r="Q239" i="45"/>
  <c r="Y239" i="45"/>
  <c r="BC239" i="45" s="1"/>
  <c r="BO239" i="45" s="1"/>
  <c r="J242" i="45"/>
  <c r="S211" i="45"/>
  <c r="AE19" i="54" s="1"/>
  <c r="J244" i="45"/>
  <c r="AG30" i="54" s="1"/>
  <c r="J239" i="45"/>
  <c r="BC180" i="45"/>
  <c r="BO180" i="45" s="1"/>
  <c r="BO177" i="45" s="1"/>
  <c r="BI175" i="45"/>
  <c r="BI178" i="45"/>
  <c r="Z177" i="45"/>
  <c r="BG177" i="45" s="1"/>
  <c r="AY22" i="70"/>
  <c r="AZ22" i="70" s="1"/>
  <c r="BA22" i="70" s="1"/>
  <c r="BB22" i="70" s="1"/>
  <c r="BI228" i="45"/>
  <c r="CB228" i="45" s="1"/>
  <c r="AW179" i="45"/>
  <c r="X14" i="70"/>
  <c r="BH14" i="70" s="1"/>
  <c r="AX226" i="45"/>
  <c r="K22" i="46"/>
  <c r="D10" i="40" s="1"/>
  <c r="CB217" i="45"/>
  <c r="AW21" i="70"/>
  <c r="AO21" i="70"/>
  <c r="BC21" i="70" s="1"/>
  <c r="CD189" i="45"/>
  <c r="N11" i="46"/>
  <c r="AU21" i="70"/>
  <c r="AP21" i="70"/>
  <c r="AQ21" i="70" s="1"/>
  <c r="BM228" i="45"/>
  <c r="AY13" i="70"/>
  <c r="AZ13" i="70" s="1"/>
  <c r="BA13" i="70" s="1"/>
  <c r="BB13" i="70" s="1"/>
  <c r="BQ228" i="45"/>
  <c r="BI222" i="45"/>
  <c r="BQ217" i="45"/>
  <c r="CD217" i="45" s="1"/>
  <c r="BM220" i="45"/>
  <c r="BQ220" i="45"/>
  <c r="CD220" i="45" s="1"/>
  <c r="BR174" i="45"/>
  <c r="BM222" i="45"/>
  <c r="BJ177" i="45"/>
  <c r="CD152" i="45"/>
  <c r="BQ222" i="45"/>
  <c r="CD222" i="45" s="1"/>
  <c r="BO43" i="70"/>
  <c r="BP43" i="70" s="1"/>
  <c r="BQ43" i="70" s="1"/>
  <c r="BO33" i="70"/>
  <c r="BP33" i="70" s="1"/>
  <c r="BQ33" i="70" s="1"/>
  <c r="Q34" i="54"/>
  <c r="L11" i="46"/>
  <c r="AA34" i="54"/>
  <c r="BS160" i="45"/>
  <c r="P219" i="45"/>
  <c r="CD197" i="45"/>
  <c r="CB149" i="45"/>
  <c r="CD155" i="45"/>
  <c r="AA60" i="70"/>
  <c r="AB60" i="70" s="1"/>
  <c r="AH60" i="70"/>
  <c r="AF60" i="70"/>
  <c r="AD60" i="70"/>
  <c r="Z60" i="70"/>
  <c r="AN60" i="70" s="1"/>
  <c r="AJ58" i="70"/>
  <c r="AK58" i="70" s="1"/>
  <c r="AL58" i="70" s="1"/>
  <c r="AM58" i="70" s="1"/>
  <c r="BR179" i="45"/>
  <c r="O221" i="45"/>
  <c r="CC199" i="45"/>
  <c r="P221" i="45"/>
  <c r="CD199" i="45"/>
  <c r="CC158" i="45"/>
  <c r="CD149" i="45"/>
  <c r="P215" i="45"/>
  <c r="CD193" i="45"/>
  <c r="CD158" i="45"/>
  <c r="AJ52" i="70"/>
  <c r="AK52" i="70" s="1"/>
  <c r="AL52" i="70" s="1"/>
  <c r="AM52" i="70" s="1"/>
  <c r="AY15" i="70"/>
  <c r="AZ15" i="70" s="1"/>
  <c r="BA15" i="70" s="1"/>
  <c r="BB15" i="70" s="1"/>
  <c r="O219" i="45"/>
  <c r="CC197" i="45"/>
  <c r="CC155" i="45"/>
  <c r="O223" i="45"/>
  <c r="CC201" i="45"/>
  <c r="P223" i="45"/>
  <c r="CD201" i="45"/>
  <c r="CC149" i="45"/>
  <c r="R171" i="45"/>
  <c r="CC175" i="45"/>
  <c r="N215" i="45"/>
  <c r="Q215" i="45" s="1"/>
  <c r="CB193" i="45"/>
  <c r="AU23" i="70"/>
  <c r="AO23" i="70"/>
  <c r="BC23" i="70" s="1"/>
  <c r="AS23" i="70"/>
  <c r="AW23" i="70"/>
  <c r="AP23" i="70"/>
  <c r="AQ23" i="70" s="1"/>
  <c r="BB44" i="70"/>
  <c r="H8" i="29" s="1"/>
  <c r="F9" i="76" s="1"/>
  <c r="BO34" i="70"/>
  <c r="BP34" i="70" s="1"/>
  <c r="BQ34" i="70" s="1"/>
  <c r="BM160" i="45"/>
  <c r="O182" i="45" s="1"/>
  <c r="AY180" i="45"/>
  <c r="AA177" i="45"/>
  <c r="AY177" i="45" s="1"/>
  <c r="L10" i="46"/>
  <c r="BK215" i="45"/>
  <c r="BT172" i="45"/>
  <c r="BT171" i="45" s="1"/>
  <c r="AB171" i="45"/>
  <c r="BH171" i="45" s="1"/>
  <c r="BO160" i="45"/>
  <c r="BS167" i="45"/>
  <c r="BE167" i="45"/>
  <c r="V19" i="54" s="1"/>
  <c r="Z171" i="45"/>
  <c r="BG171" i="45" s="1"/>
  <c r="AY172" i="45"/>
  <c r="BK172" i="45" s="1"/>
  <c r="AA171" i="45"/>
  <c r="BI160" i="45"/>
  <c r="N182" i="45" s="1"/>
  <c r="BK167" i="45"/>
  <c r="BS204" i="45"/>
  <c r="BC172" i="45"/>
  <c r="BO172" i="45" s="1"/>
  <c r="BO171" i="45" s="1"/>
  <c r="Y171" i="45"/>
  <c r="AW167" i="45"/>
  <c r="BO204" i="45"/>
  <c r="BB171" i="45"/>
  <c r="BN172" i="45"/>
  <c r="AB177" i="45"/>
  <c r="BH177" i="45" s="1"/>
  <c r="BJ172" i="45"/>
  <c r="AX171" i="45"/>
  <c r="BO218" i="45"/>
  <c r="BA216" i="45"/>
  <c r="I238" i="45" s="1"/>
  <c r="BO216" i="45"/>
  <c r="BQ160" i="45"/>
  <c r="P182" i="45" s="1"/>
  <c r="BO167" i="45"/>
  <c r="BM167" i="45" s="1"/>
  <c r="L9" i="46"/>
  <c r="BN180" i="45"/>
  <c r="BB177" i="45"/>
  <c r="BI204" i="45"/>
  <c r="N35" i="46" s="1"/>
  <c r="N36" i="46" s="1"/>
  <c r="N16" i="46" s="1"/>
  <c r="N28" i="46" s="1"/>
  <c r="BR215" i="45"/>
  <c r="BB239" i="45"/>
  <c r="AB239" i="45"/>
  <c r="AA239" i="45"/>
  <c r="AY239" i="45" s="1"/>
  <c r="BB242" i="45"/>
  <c r="AB242" i="45"/>
  <c r="AA242" i="45"/>
  <c r="AY242" i="45" s="1"/>
  <c r="BK242" i="45" s="1"/>
  <c r="AY211" i="45"/>
  <c r="Z226" i="45"/>
  <c r="O24" i="46" s="1"/>
  <c r="BA211" i="45"/>
  <c r="I233" i="45" s="1"/>
  <c r="BB244" i="45"/>
  <c r="AB244" i="45"/>
  <c r="BH244" i="45" s="1"/>
  <c r="AA244" i="45"/>
  <c r="BE176" i="45" l="1"/>
  <c r="BS177" i="45"/>
  <c r="J246" i="45"/>
  <c r="BE179" i="45"/>
  <c r="V31" i="54" s="1"/>
  <c r="W50" i="70"/>
  <c r="K20" i="46"/>
  <c r="BH239" i="45"/>
  <c r="BT239" i="45" s="1"/>
  <c r="W51" i="70"/>
  <c r="AP51" i="70" s="1"/>
  <c r="AQ51" i="70" s="1"/>
  <c r="BH223" i="45"/>
  <c r="D9" i="40"/>
  <c r="E31" i="76"/>
  <c r="E32" i="76"/>
  <c r="H13" i="35" s="1"/>
  <c r="BH242" i="45"/>
  <c r="BT242" i="45" s="1"/>
  <c r="BG239" i="45"/>
  <c r="BS239" i="45" s="1"/>
  <c r="N8" i="46"/>
  <c r="N13" i="46" s="1"/>
  <c r="AM17" i="54"/>
  <c r="Q162" i="45"/>
  <c r="K23" i="38"/>
  <c r="K17" i="38"/>
  <c r="K47" i="38"/>
  <c r="K26" i="38"/>
  <c r="K50" i="38"/>
  <c r="R26" i="54"/>
  <c r="S26" i="54"/>
  <c r="BI173" i="45"/>
  <c r="O43" i="38" s="1"/>
  <c r="O19" i="38" s="1"/>
  <c r="S175" i="45"/>
  <c r="T27" i="54" s="1"/>
  <c r="S27" i="54"/>
  <c r="U27" i="54"/>
  <c r="L35" i="46"/>
  <c r="L36" i="46" s="1"/>
  <c r="L16" i="46" s="1"/>
  <c r="K45" i="38"/>
  <c r="U19" i="54"/>
  <c r="L8" i="38"/>
  <c r="K8" i="38" s="1"/>
  <c r="BE216" i="45"/>
  <c r="J238" i="45" s="1"/>
  <c r="BT211" i="45"/>
  <c r="AA218" i="45"/>
  <c r="AY218" i="45" s="1"/>
  <c r="AA221" i="45"/>
  <c r="AY221" i="45" s="1"/>
  <c r="AW221" i="45" s="1"/>
  <c r="H243" i="45" s="1"/>
  <c r="AF29" i="54" s="1"/>
  <c r="BQ175" i="45"/>
  <c r="CD175" i="45" s="1"/>
  <c r="Y27" i="54" s="1"/>
  <c r="BI170" i="45"/>
  <c r="CB170" i="45" s="1"/>
  <c r="U15" i="54"/>
  <c r="AW162" i="45"/>
  <c r="U14" i="54" s="1"/>
  <c r="BI163" i="45"/>
  <c r="BJ162" i="45"/>
  <c r="X35" i="38"/>
  <c r="W35" i="38" s="1"/>
  <c r="N51" i="38"/>
  <c r="O27" i="38"/>
  <c r="N27" i="38" s="1"/>
  <c r="W40" i="38"/>
  <c r="BQ178" i="45"/>
  <c r="CD178" i="45" s="1"/>
  <c r="Y30" i="54" s="1"/>
  <c r="BA177" i="45"/>
  <c r="CC224" i="45"/>
  <c r="AH32" i="54"/>
  <c r="BI166" i="45"/>
  <c r="W18" i="54" s="1"/>
  <c r="CB220" i="45"/>
  <c r="U31" i="54"/>
  <c r="AC23" i="54"/>
  <c r="R29" i="54"/>
  <c r="U30" i="54"/>
  <c r="S180" i="45"/>
  <c r="T32" i="54" s="1"/>
  <c r="S32" i="54"/>
  <c r="S221" i="45"/>
  <c r="AE29" i="54" s="1"/>
  <c r="AD29" i="54"/>
  <c r="Q171" i="45"/>
  <c r="R23" i="54"/>
  <c r="CB175" i="45"/>
  <c r="S171" i="45"/>
  <c r="T23" i="54" s="1"/>
  <c r="S23" i="54"/>
  <c r="CB178" i="45"/>
  <c r="S223" i="45"/>
  <c r="AE31" i="54" s="1"/>
  <c r="AD31" i="54"/>
  <c r="S215" i="45"/>
  <c r="AE23" i="54" s="1"/>
  <c r="AD23" i="54"/>
  <c r="CB176" i="45"/>
  <c r="AG25" i="54"/>
  <c r="BR242" i="45"/>
  <c r="AG28" i="54"/>
  <c r="CB227" i="45"/>
  <c r="AM13" i="54"/>
  <c r="BR246" i="45"/>
  <c r="AG32" i="54"/>
  <c r="BQ176" i="45"/>
  <c r="P46" i="38" s="1"/>
  <c r="V28" i="54"/>
  <c r="CD228" i="45"/>
  <c r="AO14" i="54" s="1"/>
  <c r="AN14" i="54"/>
  <c r="Z244" i="45"/>
  <c r="AF30" i="54"/>
  <c r="AX246" i="45"/>
  <c r="BJ246" i="45" s="1"/>
  <c r="AF32" i="54"/>
  <c r="AX238" i="45"/>
  <c r="BJ238" i="45" s="1"/>
  <c r="AF24" i="54"/>
  <c r="R32" i="54"/>
  <c r="S177" i="45"/>
  <c r="T29" i="54" s="1"/>
  <c r="S29" i="54"/>
  <c r="S219" i="45"/>
  <c r="AE27" i="54" s="1"/>
  <c r="AD27" i="54"/>
  <c r="BE174" i="45"/>
  <c r="V26" i="54" s="1"/>
  <c r="Y242" i="45"/>
  <c r="BC242" i="45" s="1"/>
  <c r="BO242" i="45" s="1"/>
  <c r="AF28" i="54"/>
  <c r="U28" i="54"/>
  <c r="U25" i="54"/>
  <c r="R239" i="45"/>
  <c r="R221" i="45"/>
  <c r="AC29" i="54"/>
  <c r="R223" i="45"/>
  <c r="AC31" i="54"/>
  <c r="R219" i="45"/>
  <c r="AC27" i="54"/>
  <c r="CC228" i="45"/>
  <c r="AM14" i="54"/>
  <c r="U46" i="38"/>
  <c r="U22" i="38" s="1"/>
  <c r="BN223" i="45"/>
  <c r="BN221" i="45" s="1"/>
  <c r="BM221" i="45" s="1"/>
  <c r="BQ81" i="70"/>
  <c r="L8" i="29" s="1"/>
  <c r="J9" i="76" s="1"/>
  <c r="Z242" i="45"/>
  <c r="BI216" i="45"/>
  <c r="N238" i="45" s="1"/>
  <c r="Q238" i="45" s="1"/>
  <c r="AB218" i="45"/>
  <c r="X15" i="70"/>
  <c r="X23" i="70" s="1"/>
  <c r="BJ23" i="70" s="1"/>
  <c r="AW215" i="45"/>
  <c r="H237" i="45" s="1"/>
  <c r="Y246" i="45"/>
  <c r="BC246" i="45" s="1"/>
  <c r="BA246" i="45" s="1"/>
  <c r="AX182" i="45"/>
  <c r="R29" i="38"/>
  <c r="W9" i="38"/>
  <c r="X12" i="38"/>
  <c r="W12" i="38" s="1"/>
  <c r="W36" i="38"/>
  <c r="W33" i="38"/>
  <c r="Y226" i="45"/>
  <c r="O23" i="46" s="1"/>
  <c r="Y32" i="38"/>
  <c r="Y8" i="38" s="1"/>
  <c r="Q242" i="45"/>
  <c r="N38" i="38"/>
  <c r="O14" i="38"/>
  <c r="N14" i="38" s="1"/>
  <c r="U43" i="38"/>
  <c r="U19" i="38" s="1"/>
  <c r="X32" i="38"/>
  <c r="X8" i="38" s="1"/>
  <c r="X31" i="38"/>
  <c r="AX242" i="45"/>
  <c r="BJ242" i="45" s="1"/>
  <c r="U48" i="38"/>
  <c r="U24" i="38" s="1"/>
  <c r="N31" i="38"/>
  <c r="O7" i="38"/>
  <c r="N7" i="38" s="1"/>
  <c r="Q37" i="38"/>
  <c r="S13" i="38"/>
  <c r="N39" i="38"/>
  <c r="O15" i="38"/>
  <c r="N15" i="38" s="1"/>
  <c r="K44" i="38"/>
  <c r="M20" i="38"/>
  <c r="K41" i="38"/>
  <c r="O46" i="38"/>
  <c r="O22" i="38" s="1"/>
  <c r="V43" i="38"/>
  <c r="V19" i="38" s="1"/>
  <c r="U50" i="38"/>
  <c r="U26" i="38" s="1"/>
  <c r="Q246" i="45"/>
  <c r="BA223" i="45"/>
  <c r="I245" i="45" s="1"/>
  <c r="V50" i="38"/>
  <c r="V26" i="38" s="1"/>
  <c r="V48" i="38"/>
  <c r="V46" i="38"/>
  <c r="V22" i="38" s="1"/>
  <c r="Z246" i="45"/>
  <c r="AW177" i="45"/>
  <c r="S246" i="45"/>
  <c r="AJ32" i="54" s="1"/>
  <c r="BA219" i="45"/>
  <c r="I241" i="45" s="1"/>
  <c r="O45" i="38"/>
  <c r="O21" i="38" s="1"/>
  <c r="O48" i="38"/>
  <c r="O24" i="38" s="1"/>
  <c r="CD224" i="45"/>
  <c r="BA180" i="45"/>
  <c r="BM180" i="45" s="1"/>
  <c r="CC180" i="45" s="1"/>
  <c r="CB224" i="45"/>
  <c r="CC217" i="45"/>
  <c r="BI174" i="45"/>
  <c r="BB218" i="45"/>
  <c r="BA218" i="45" s="1"/>
  <c r="I240" i="45" s="1"/>
  <c r="W59" i="70"/>
  <c r="AP59" i="70" s="1"/>
  <c r="AQ59" i="70" s="1"/>
  <c r="Z238" i="45"/>
  <c r="Y244" i="45"/>
  <c r="BC244" i="45" s="1"/>
  <c r="BO244" i="45" s="1"/>
  <c r="AO51" i="70"/>
  <c r="BC51" i="70" s="1"/>
  <c r="Y238" i="45"/>
  <c r="BC238" i="45" s="1"/>
  <c r="BO238" i="45" s="1"/>
  <c r="BO237" i="45" s="1"/>
  <c r="AU51" i="70"/>
  <c r="AW51" i="70"/>
  <c r="AB221" i="45"/>
  <c r="BH221" i="45" s="1"/>
  <c r="AS51" i="70"/>
  <c r="AX244" i="45"/>
  <c r="BJ244" i="45" s="1"/>
  <c r="BQ173" i="45"/>
  <c r="BI179" i="45"/>
  <c r="BD14" i="70"/>
  <c r="BL14" i="70"/>
  <c r="X22" i="70"/>
  <c r="BL22" i="70" s="1"/>
  <c r="BE14" i="70"/>
  <c r="BF14" i="70" s="1"/>
  <c r="BJ14" i="70"/>
  <c r="P242" i="45"/>
  <c r="AY21" i="70"/>
  <c r="AZ21" i="70" s="1"/>
  <c r="BA21" i="70" s="1"/>
  <c r="BB21" i="70" s="1"/>
  <c r="X13" i="70"/>
  <c r="BD13" i="70" s="1"/>
  <c r="P239" i="45"/>
  <c r="P244" i="45"/>
  <c r="BI167" i="45"/>
  <c r="BM216" i="45"/>
  <c r="BQ167" i="45"/>
  <c r="BQ179" i="45"/>
  <c r="BM211" i="45"/>
  <c r="CC211" i="45" s="1"/>
  <c r="BR226" i="45"/>
  <c r="BJ171" i="45"/>
  <c r="BQ44" i="70"/>
  <c r="I8" i="29" s="1"/>
  <c r="G9" i="76" s="1"/>
  <c r="BE215" i="45"/>
  <c r="BR177" i="45"/>
  <c r="BE211" i="45"/>
  <c r="BA215" i="45"/>
  <c r="I237" i="45" s="1"/>
  <c r="L8" i="46"/>
  <c r="L14" i="46" s="1"/>
  <c r="BO182" i="45"/>
  <c r="AW172" i="45"/>
  <c r="BA172" i="45"/>
  <c r="BA171" i="45" s="1"/>
  <c r="CB204" i="45"/>
  <c r="N226" i="45"/>
  <c r="Q226" i="45" s="1"/>
  <c r="CD160" i="45"/>
  <c r="CB160" i="45"/>
  <c r="AJ60" i="70"/>
  <c r="AK60" i="70" s="1"/>
  <c r="AL60" i="70" s="1"/>
  <c r="AM60" i="70" s="1"/>
  <c r="AM62" i="70" s="1"/>
  <c r="J7" i="29" s="1"/>
  <c r="CC222" i="45"/>
  <c r="O244" i="45"/>
  <c r="O242" i="45"/>
  <c r="CC220" i="45"/>
  <c r="W58" i="70"/>
  <c r="AW50" i="70"/>
  <c r="AO50" i="70"/>
  <c r="BC50" i="70" s="1"/>
  <c r="AP50" i="70"/>
  <c r="AQ50" i="70" s="1"/>
  <c r="AS50" i="70"/>
  <c r="AU50" i="70"/>
  <c r="R182" i="45"/>
  <c r="CC160" i="45"/>
  <c r="N244" i="45"/>
  <c r="Q244" i="45" s="1"/>
  <c r="CB222" i="45"/>
  <c r="CC196" i="45"/>
  <c r="O218" i="45"/>
  <c r="P218" i="45"/>
  <c r="CD196" i="45"/>
  <c r="AY23" i="70"/>
  <c r="AZ23" i="70" s="1"/>
  <c r="BA23" i="70" s="1"/>
  <c r="BB23" i="70" s="1"/>
  <c r="AW219" i="45"/>
  <c r="H241" i="45" s="1"/>
  <c r="BK219" i="45"/>
  <c r="BO215" i="45"/>
  <c r="BT180" i="45"/>
  <c r="BE180" i="45"/>
  <c r="V32" i="54" s="1"/>
  <c r="BM204" i="45"/>
  <c r="BK171" i="45"/>
  <c r="AW211" i="45"/>
  <c r="H233" i="45" s="1"/>
  <c r="BK211" i="45"/>
  <c r="AW223" i="45"/>
  <c r="H245" i="45" s="1"/>
  <c r="BK223" i="45"/>
  <c r="BN242" i="45"/>
  <c r="L18" i="46"/>
  <c r="CC167" i="45"/>
  <c r="Z182" i="45"/>
  <c r="M24" i="46" s="1"/>
  <c r="BQ204" i="45"/>
  <c r="BN244" i="45"/>
  <c r="BE219" i="45"/>
  <c r="BT219" i="45"/>
  <c r="BA239" i="45"/>
  <c r="BN239" i="45"/>
  <c r="BN171" i="45"/>
  <c r="BC171" i="45"/>
  <c r="BC182" i="45" s="1"/>
  <c r="Y182" i="45"/>
  <c r="M23" i="46" s="1"/>
  <c r="BS172" i="45"/>
  <c r="BE172" i="45"/>
  <c r="V24" i="54" s="1"/>
  <c r="BK180" i="45"/>
  <c r="AW180" i="45"/>
  <c r="AW239" i="45"/>
  <c r="BK239" i="45"/>
  <c r="BN177" i="45"/>
  <c r="AB182" i="45"/>
  <c r="M26" i="46" s="1"/>
  <c r="BB182" i="45"/>
  <c r="BS215" i="45"/>
  <c r="AY171" i="45"/>
  <c r="AY182" i="45" s="1"/>
  <c r="AA182" i="45"/>
  <c r="M25" i="46" s="1"/>
  <c r="L17" i="46"/>
  <c r="AY244" i="45"/>
  <c r="BB238" i="45"/>
  <c r="BN238" i="45" s="1"/>
  <c r="AA238" i="45"/>
  <c r="AB238" i="45"/>
  <c r="BH238" i="45" s="1"/>
  <c r="BR244" i="45"/>
  <c r="BT244" i="45"/>
  <c r="BE239" i="45" l="1"/>
  <c r="AL25" i="54" s="1"/>
  <c r="J9" i="29"/>
  <c r="H8" i="76"/>
  <c r="H7" i="76" s="1"/>
  <c r="W52" i="70"/>
  <c r="W60" i="70" s="1"/>
  <c r="AS60" i="70" s="1"/>
  <c r="BH218" i="45"/>
  <c r="Z237" i="45"/>
  <c r="BG237" i="45" s="1"/>
  <c r="BG238" i="45"/>
  <c r="BS238" i="45" s="1"/>
  <c r="BS237" i="45" s="1"/>
  <c r="N12" i="46"/>
  <c r="BG242" i="45"/>
  <c r="BS242" i="45" s="1"/>
  <c r="BG244" i="45"/>
  <c r="BE244" i="45" s="1"/>
  <c r="AL30" i="54" s="1"/>
  <c r="BG246" i="45"/>
  <c r="BS246" i="45" s="1"/>
  <c r="N14" i="46"/>
  <c r="BQ216" i="45"/>
  <c r="V42" i="38" s="1"/>
  <c r="V18" i="38" s="1"/>
  <c r="AY226" i="45"/>
  <c r="AA226" i="45"/>
  <c r="O25" i="46" s="1"/>
  <c r="BI215" i="45"/>
  <c r="N237" i="45" s="1"/>
  <c r="BJ182" i="45"/>
  <c r="L29" i="38"/>
  <c r="CB173" i="45"/>
  <c r="BE177" i="45"/>
  <c r="V29" i="54" s="1"/>
  <c r="BT223" i="45"/>
  <c r="BT221" i="45" s="1"/>
  <c r="W22" i="54"/>
  <c r="AW218" i="45"/>
  <c r="H240" i="45" s="1"/>
  <c r="O40" i="38"/>
  <c r="O16" i="38" s="1"/>
  <c r="N16" i="38" s="1"/>
  <c r="W27" i="54"/>
  <c r="X27" i="54"/>
  <c r="P45" i="38"/>
  <c r="P21" i="38" s="1"/>
  <c r="N21" i="38" s="1"/>
  <c r="BI162" i="45"/>
  <c r="W14" i="54" s="1"/>
  <c r="X11" i="38"/>
  <c r="W11" i="38" s="1"/>
  <c r="CB163" i="45"/>
  <c r="W15" i="54"/>
  <c r="O33" i="38"/>
  <c r="W30" i="54"/>
  <c r="O36" i="38"/>
  <c r="O12" i="38" s="1"/>
  <c r="N12" i="38" s="1"/>
  <c r="CB166" i="45"/>
  <c r="BH15" i="70"/>
  <c r="X30" i="54"/>
  <c r="P48" i="38"/>
  <c r="P24" i="38" s="1"/>
  <c r="N24" i="38" s="1"/>
  <c r="AX237" i="45"/>
  <c r="BA182" i="45"/>
  <c r="M10" i="46" s="1"/>
  <c r="BR239" i="45"/>
  <c r="BQ239" i="45" s="1"/>
  <c r="T22" i="38"/>
  <c r="AK25" i="54"/>
  <c r="BA242" i="45"/>
  <c r="BM242" i="45" s="1"/>
  <c r="BE221" i="45"/>
  <c r="BQ221" i="45" s="1"/>
  <c r="V47" i="38" s="1"/>
  <c r="V23" i="38" s="1"/>
  <c r="AW246" i="45"/>
  <c r="AK32" i="54" s="1"/>
  <c r="BO246" i="45"/>
  <c r="BM246" i="45" s="1"/>
  <c r="U32" i="54"/>
  <c r="U24" i="54"/>
  <c r="CD173" i="45"/>
  <c r="Y25" i="54" s="1"/>
  <c r="X25" i="54"/>
  <c r="S218" i="45"/>
  <c r="AE26" i="54" s="1"/>
  <c r="AD26" i="54"/>
  <c r="CD167" i="45"/>
  <c r="Y19" i="54" s="1"/>
  <c r="X19" i="54"/>
  <c r="S239" i="45"/>
  <c r="AJ25" i="54" s="1"/>
  <c r="AI25" i="54"/>
  <c r="S242" i="45"/>
  <c r="AJ28" i="54" s="1"/>
  <c r="AI28" i="54"/>
  <c r="CB179" i="45"/>
  <c r="W31" i="54"/>
  <c r="CB174" i="45"/>
  <c r="U26" i="54"/>
  <c r="Q182" i="45"/>
  <c r="R34" i="54"/>
  <c r="CD179" i="45"/>
  <c r="Y31" i="54" s="1"/>
  <c r="X31" i="54"/>
  <c r="S182" i="45"/>
  <c r="T34" i="54" s="1"/>
  <c r="S34" i="54"/>
  <c r="BQ174" i="45"/>
  <c r="BR238" i="45"/>
  <c r="AG24" i="54"/>
  <c r="AH25" i="54"/>
  <c r="CD176" i="45"/>
  <c r="Y28" i="54" s="1"/>
  <c r="X28" i="54"/>
  <c r="S244" i="45"/>
  <c r="AJ30" i="54" s="1"/>
  <c r="AI30" i="54"/>
  <c r="CB167" i="45"/>
  <c r="W19" i="54"/>
  <c r="W28" i="54"/>
  <c r="W25" i="54"/>
  <c r="R244" i="45"/>
  <c r="AH30" i="54"/>
  <c r="R242" i="45"/>
  <c r="AH28" i="54"/>
  <c r="R218" i="45"/>
  <c r="AC26" i="54"/>
  <c r="U42" i="38"/>
  <c r="U18" i="38" s="1"/>
  <c r="BB226" i="45"/>
  <c r="CB216" i="45"/>
  <c r="AP52" i="70"/>
  <c r="AQ52" i="70" s="1"/>
  <c r="W32" i="38"/>
  <c r="BL15" i="70"/>
  <c r="BD23" i="70"/>
  <c r="BJ15" i="70"/>
  <c r="BD15" i="70"/>
  <c r="BE23" i="70"/>
  <c r="BF23" i="70" s="1"/>
  <c r="BE15" i="70"/>
  <c r="BF15" i="70" s="1"/>
  <c r="BL23" i="70"/>
  <c r="BH23" i="70"/>
  <c r="W8" i="38"/>
  <c r="T19" i="38"/>
  <c r="T26" i="38"/>
  <c r="T46" i="38"/>
  <c r="X7" i="38"/>
  <c r="W7" i="38" s="1"/>
  <c r="W31" i="38"/>
  <c r="Q13" i="38"/>
  <c r="Q29" i="38" s="1"/>
  <c r="Q30" i="38" s="1"/>
  <c r="S29" i="38"/>
  <c r="T48" i="38"/>
  <c r="V24" i="38"/>
  <c r="T24" i="38" s="1"/>
  <c r="AW242" i="45"/>
  <c r="T43" i="38"/>
  <c r="N46" i="38"/>
  <c r="P22" i="38"/>
  <c r="N22" i="38" s="1"/>
  <c r="K20" i="38"/>
  <c r="K29" i="38" s="1"/>
  <c r="K30" i="38" s="1"/>
  <c r="M29" i="38"/>
  <c r="AU59" i="70"/>
  <c r="AO59" i="70"/>
  <c r="BC59" i="70" s="1"/>
  <c r="BM223" i="45"/>
  <c r="CC223" i="45" s="1"/>
  <c r="T50" i="38"/>
  <c r="O44" i="38"/>
  <c r="O20" i="38" s="1"/>
  <c r="BM219" i="45"/>
  <c r="O241" i="45" s="1"/>
  <c r="O49" i="38"/>
  <c r="O25" i="38" s="1"/>
  <c r="P37" i="38"/>
  <c r="P13" i="38" s="1"/>
  <c r="P43" i="38"/>
  <c r="P49" i="38"/>
  <c r="P25" i="38" s="1"/>
  <c r="O37" i="38"/>
  <c r="BA244" i="45"/>
  <c r="BM244" i="45" s="1"/>
  <c r="BE223" i="45"/>
  <c r="BM218" i="45"/>
  <c r="O240" i="45" s="1"/>
  <c r="AY51" i="70"/>
  <c r="AZ51" i="70" s="1"/>
  <c r="BA51" i="70" s="1"/>
  <c r="BB51" i="70" s="1"/>
  <c r="AW59" i="70"/>
  <c r="Y237" i="45"/>
  <c r="BC237" i="45" s="1"/>
  <c r="AS59" i="70"/>
  <c r="AB226" i="45"/>
  <c r="O26" i="46" s="1"/>
  <c r="J241" i="45"/>
  <c r="J233" i="45"/>
  <c r="J237" i="45"/>
  <c r="AG23" i="54" s="1"/>
  <c r="AW171" i="45"/>
  <c r="BD22" i="70"/>
  <c r="BJ22" i="70"/>
  <c r="BH22" i="70"/>
  <c r="BE22" i="70"/>
  <c r="BF22" i="70" s="1"/>
  <c r="BN14" i="70"/>
  <c r="BO14" i="70" s="1"/>
  <c r="BP14" i="70" s="1"/>
  <c r="BQ14" i="70" s="1"/>
  <c r="BH13" i="70"/>
  <c r="BQ219" i="45"/>
  <c r="V45" i="38" s="1"/>
  <c r="V21" i="38" s="1"/>
  <c r="BI219" i="45"/>
  <c r="BA226" i="45"/>
  <c r="O10" i="46" s="1"/>
  <c r="BB25" i="70"/>
  <c r="H7" i="29" s="1"/>
  <c r="F8" i="76" s="1"/>
  <c r="F7" i="76" s="1"/>
  <c r="BL13" i="70"/>
  <c r="BJ13" i="70"/>
  <c r="BE13" i="70"/>
  <c r="BF13" i="70" s="1"/>
  <c r="X21" i="70"/>
  <c r="BD21" i="70" s="1"/>
  <c r="BI180" i="45"/>
  <c r="BQ215" i="45"/>
  <c r="V41" i="38" s="1"/>
  <c r="V17" i="38" s="1"/>
  <c r="BI239" i="45"/>
  <c r="CB239" i="45" s="1"/>
  <c r="BI211" i="45"/>
  <c r="U37" i="38" s="1"/>
  <c r="U13" i="38" s="1"/>
  <c r="BM215" i="45"/>
  <c r="O233" i="45"/>
  <c r="BM171" i="45"/>
  <c r="CC171" i="45" s="1"/>
  <c r="BQ180" i="45"/>
  <c r="BR182" i="45"/>
  <c r="BI172" i="45"/>
  <c r="BM177" i="45"/>
  <c r="CC177" i="45" s="1"/>
  <c r="BQ172" i="45"/>
  <c r="BI223" i="45"/>
  <c r="BM172" i="45"/>
  <c r="CC172" i="45" s="1"/>
  <c r="BM239" i="45"/>
  <c r="BQ211" i="45"/>
  <c r="V37" i="38" s="1"/>
  <c r="V13" i="38" s="1"/>
  <c r="L13" i="46"/>
  <c r="L12" i="46"/>
  <c r="BN226" i="45"/>
  <c r="O243" i="45"/>
  <c r="CC221" i="45"/>
  <c r="O226" i="45"/>
  <c r="CC204" i="45"/>
  <c r="P226" i="45"/>
  <c r="CD204" i="45"/>
  <c r="AY50" i="70"/>
  <c r="AZ50" i="70" s="1"/>
  <c r="BA50" i="70" s="1"/>
  <c r="BB50" i="70" s="1"/>
  <c r="AO58" i="70"/>
  <c r="BC58" i="70" s="1"/>
  <c r="AU58" i="70"/>
  <c r="AP58" i="70"/>
  <c r="AQ58" i="70" s="1"/>
  <c r="AS58" i="70"/>
  <c r="AW58" i="70"/>
  <c r="CD216" i="45"/>
  <c r="O238" i="45"/>
  <c r="CC216" i="45"/>
  <c r="AW244" i="45"/>
  <c r="BK244" i="45"/>
  <c r="N20" i="46"/>
  <c r="BS171" i="45"/>
  <c r="L20" i="46"/>
  <c r="L15" i="46"/>
  <c r="BT218" i="45"/>
  <c r="BE171" i="45"/>
  <c r="V23" i="54" s="1"/>
  <c r="BG182" i="45"/>
  <c r="BK221" i="45"/>
  <c r="BI221" i="45" s="1"/>
  <c r="U47" i="38" s="1"/>
  <c r="U23" i="38" s="1"/>
  <c r="BT177" i="45"/>
  <c r="BO226" i="45"/>
  <c r="BS226" i="45"/>
  <c r="BK177" i="45"/>
  <c r="BI177" i="45" s="1"/>
  <c r="BN182" i="45"/>
  <c r="BH182" i="45"/>
  <c r="N17" i="46"/>
  <c r="N29" i="46" s="1"/>
  <c r="BK218" i="45"/>
  <c r="BN237" i="45"/>
  <c r="L29" i="46"/>
  <c r="L21" i="46"/>
  <c r="N18" i="46"/>
  <c r="N30" i="46" s="1"/>
  <c r="L22" i="46"/>
  <c r="E10" i="40" s="1"/>
  <c r="L30" i="46"/>
  <c r="BJ237" i="45"/>
  <c r="AY238" i="45"/>
  <c r="AA237" i="45"/>
  <c r="AY237" i="45" s="1"/>
  <c r="BB237" i="45"/>
  <c r="BA238" i="45"/>
  <c r="BM238" i="45" s="1"/>
  <c r="BB245" i="45"/>
  <c r="AA245" i="45"/>
  <c r="AB245" i="45"/>
  <c r="BH245" i="45" s="1"/>
  <c r="BB241" i="45"/>
  <c r="BN241" i="45" s="1"/>
  <c r="AB241" i="45"/>
  <c r="BH241" i="45" s="1"/>
  <c r="AA241" i="45"/>
  <c r="BB233" i="45"/>
  <c r="BN233" i="45" s="1"/>
  <c r="AA233" i="45"/>
  <c r="AB233" i="45"/>
  <c r="AB237" i="45"/>
  <c r="BH237" i="45" s="1"/>
  <c r="T18" i="38" l="1"/>
  <c r="AS52" i="70"/>
  <c r="AO52" i="70"/>
  <c r="BC52" i="70" s="1"/>
  <c r="AP60" i="70"/>
  <c r="AQ60" i="70" s="1"/>
  <c r="AO60" i="70"/>
  <c r="BC60" i="70" s="1"/>
  <c r="BS244" i="45"/>
  <c r="BQ244" i="45" s="1"/>
  <c r="AW60" i="70"/>
  <c r="AW52" i="70"/>
  <c r="AU52" i="70"/>
  <c r="AY52" i="70" s="1"/>
  <c r="AZ52" i="70" s="1"/>
  <c r="BA52" i="70" s="1"/>
  <c r="BB52" i="70" s="1"/>
  <c r="AU60" i="70"/>
  <c r="AY60" i="70" s="1"/>
  <c r="AZ60" i="70" s="1"/>
  <c r="BA60" i="70" s="1"/>
  <c r="BB60" i="70" s="1"/>
  <c r="BH233" i="45"/>
  <c r="BT233" i="45" s="1"/>
  <c r="BE246" i="45"/>
  <c r="F17" i="76"/>
  <c r="E7" i="40"/>
  <c r="BE242" i="45"/>
  <c r="AL28" i="54" s="1"/>
  <c r="G7" i="40"/>
  <c r="H17" i="76"/>
  <c r="H27" i="76" s="1"/>
  <c r="H28" i="76" s="1"/>
  <c r="H29" i="76" s="1"/>
  <c r="P238" i="45"/>
  <c r="S238" i="45" s="1"/>
  <c r="AJ24" i="54" s="1"/>
  <c r="BR237" i="45"/>
  <c r="U41" i="38"/>
  <c r="U17" i="38" s="1"/>
  <c r="T17" i="38" s="1"/>
  <c r="CB215" i="45"/>
  <c r="AW226" i="45"/>
  <c r="H248" i="45" s="1"/>
  <c r="AF26" i="54"/>
  <c r="N40" i="38"/>
  <c r="BQ177" i="45"/>
  <c r="W29" i="54" s="1"/>
  <c r="U29" i="54"/>
  <c r="N45" i="38"/>
  <c r="BH226" i="45"/>
  <c r="N36" i="38"/>
  <c r="BI218" i="45"/>
  <c r="N240" i="45" s="1"/>
  <c r="Q240" i="45" s="1"/>
  <c r="N48" i="38"/>
  <c r="CB162" i="45"/>
  <c r="O32" i="38"/>
  <c r="O9" i="38"/>
  <c r="N9" i="38" s="1"/>
  <c r="N33" i="38"/>
  <c r="AK30" i="54"/>
  <c r="AK28" i="54"/>
  <c r="BQ242" i="45"/>
  <c r="CD242" i="45" s="1"/>
  <c r="AO28" i="54" s="1"/>
  <c r="J243" i="45"/>
  <c r="AG29" i="54" s="1"/>
  <c r="BI246" i="45"/>
  <c r="CB246" i="45" s="1"/>
  <c r="S226" i="45"/>
  <c r="AE34" i="54" s="1"/>
  <c r="AD34" i="54"/>
  <c r="CB172" i="45"/>
  <c r="W24" i="54"/>
  <c r="CB180" i="45"/>
  <c r="W32" i="54"/>
  <c r="AX241" i="45"/>
  <c r="BJ241" i="45" s="1"/>
  <c r="BJ240" i="45" s="1"/>
  <c r="AF27" i="54"/>
  <c r="BR233" i="45"/>
  <c r="AG19" i="54"/>
  <c r="CD174" i="45"/>
  <c r="Y26" i="54" s="1"/>
  <c r="X26" i="54"/>
  <c r="CD180" i="45"/>
  <c r="Y32" i="54" s="1"/>
  <c r="X32" i="54"/>
  <c r="BR241" i="45"/>
  <c r="BR240" i="45" s="1"/>
  <c r="AG27" i="54"/>
  <c r="W26" i="54"/>
  <c r="CD172" i="45"/>
  <c r="Y24" i="54" s="1"/>
  <c r="X24" i="54"/>
  <c r="AX245" i="45"/>
  <c r="BJ245" i="45" s="1"/>
  <c r="AF31" i="54"/>
  <c r="BQ246" i="45"/>
  <c r="AL32" i="54"/>
  <c r="CD239" i="45"/>
  <c r="AO25" i="54" s="1"/>
  <c r="AN25" i="54"/>
  <c r="U23" i="54"/>
  <c r="Z233" i="45"/>
  <c r="AF19" i="54"/>
  <c r="P44" i="38"/>
  <c r="P20" i="38" s="1"/>
  <c r="N20" i="38" s="1"/>
  <c r="Q237" i="45"/>
  <c r="AF23" i="54"/>
  <c r="CC242" i="45"/>
  <c r="CC244" i="45"/>
  <c r="CC246" i="45"/>
  <c r="CC239" i="45"/>
  <c r="AM25" i="54"/>
  <c r="R243" i="45"/>
  <c r="R233" i="45"/>
  <c r="R240" i="45"/>
  <c r="R238" i="45"/>
  <c r="AH24" i="54"/>
  <c r="R241" i="45"/>
  <c r="R226" i="45"/>
  <c r="AC34" i="54"/>
  <c r="N25" i="38"/>
  <c r="T42" i="38"/>
  <c r="H9" i="29"/>
  <c r="BN15" i="70"/>
  <c r="BO15" i="70" s="1"/>
  <c r="BP15" i="70" s="1"/>
  <c r="BQ15" i="70" s="1"/>
  <c r="U49" i="38"/>
  <c r="U25" i="38" s="1"/>
  <c r="O245" i="45"/>
  <c r="BE218" i="45"/>
  <c r="BQ218" i="45" s="1"/>
  <c r="V44" i="38" s="1"/>
  <c r="T23" i="38"/>
  <c r="BN23" i="70"/>
  <c r="BO23" i="70" s="1"/>
  <c r="BP23" i="70" s="1"/>
  <c r="BQ23" i="70" s="1"/>
  <c r="T13" i="38"/>
  <c r="BI242" i="45"/>
  <c r="CB242" i="45" s="1"/>
  <c r="N43" i="38"/>
  <c r="P19" i="38"/>
  <c r="N19" i="38" s="1"/>
  <c r="N37" i="38"/>
  <c r="O13" i="38"/>
  <c r="N13" i="38" s="1"/>
  <c r="Y43" i="38"/>
  <c r="Y19" i="38" s="1"/>
  <c r="U45" i="38"/>
  <c r="U21" i="38" s="1"/>
  <c r="T21" i="38" s="1"/>
  <c r="CC219" i="45"/>
  <c r="X43" i="38"/>
  <c r="X19" i="38" s="1"/>
  <c r="T37" i="38"/>
  <c r="O47" i="38"/>
  <c r="O23" i="38" s="1"/>
  <c r="Y233" i="45"/>
  <c r="BC233" i="45" s="1"/>
  <c r="BO233" i="45" s="1"/>
  <c r="CC218" i="45"/>
  <c r="N49" i="38"/>
  <c r="P42" i="38"/>
  <c r="P18" i="38" s="1"/>
  <c r="O42" i="38"/>
  <c r="O18" i="38" s="1"/>
  <c r="P50" i="38"/>
  <c r="P26" i="38" s="1"/>
  <c r="O50" i="38"/>
  <c r="O26" i="38" s="1"/>
  <c r="BQ223" i="45"/>
  <c r="P245" i="45" s="1"/>
  <c r="AI31" i="54" s="1"/>
  <c r="J245" i="45"/>
  <c r="BI171" i="45"/>
  <c r="T47" i="38"/>
  <c r="AY59" i="70"/>
  <c r="AZ59" i="70" s="1"/>
  <c r="BA59" i="70" s="1"/>
  <c r="BB59" i="70" s="1"/>
  <c r="AX233" i="45"/>
  <c r="BJ233" i="45" s="1"/>
  <c r="Y241" i="45"/>
  <c r="BC241" i="45" s="1"/>
  <c r="Z241" i="45"/>
  <c r="Y245" i="45"/>
  <c r="Y243" i="45" s="1"/>
  <c r="BC243" i="45" s="1"/>
  <c r="Z245" i="45"/>
  <c r="BE182" i="45"/>
  <c r="AW182" i="45"/>
  <c r="BN22" i="70"/>
  <c r="BO22" i="70" s="1"/>
  <c r="BP22" i="70" s="1"/>
  <c r="BQ22" i="70" s="1"/>
  <c r="BH21" i="70"/>
  <c r="BN13" i="70"/>
  <c r="BO13" i="70" s="1"/>
  <c r="BP13" i="70" s="1"/>
  <c r="BQ13" i="70" s="1"/>
  <c r="I248" i="45"/>
  <c r="BE21" i="70"/>
  <c r="BF21" i="70" s="1"/>
  <c r="BJ21" i="70"/>
  <c r="BL21" i="70"/>
  <c r="P243" i="45"/>
  <c r="CD221" i="45"/>
  <c r="BQ171" i="45"/>
  <c r="BI244" i="45"/>
  <c r="CB244" i="45" s="1"/>
  <c r="CD211" i="45"/>
  <c r="P233" i="45"/>
  <c r="N245" i="45"/>
  <c r="Q245" i="45" s="1"/>
  <c r="CB223" i="45"/>
  <c r="CC238" i="45"/>
  <c r="P237" i="45"/>
  <c r="CD215" i="45"/>
  <c r="N241" i="45"/>
  <c r="Q241" i="45" s="1"/>
  <c r="CB219" i="45"/>
  <c r="O237" i="45"/>
  <c r="CC215" i="45"/>
  <c r="N233" i="45"/>
  <c r="Q233" i="45" s="1"/>
  <c r="CB211" i="45"/>
  <c r="N243" i="45"/>
  <c r="Q243" i="45" s="1"/>
  <c r="CB221" i="45"/>
  <c r="P241" i="45"/>
  <c r="CD219" i="45"/>
  <c r="AY58" i="70"/>
  <c r="AZ58" i="70" s="1"/>
  <c r="BA58" i="70" s="1"/>
  <c r="BB58" i="70" s="1"/>
  <c r="N21" i="46"/>
  <c r="BM226" i="45"/>
  <c r="AW238" i="45"/>
  <c r="AK24" i="54" s="1"/>
  <c r="BK238" i="45"/>
  <c r="BE238" i="45"/>
  <c r="AL24" i="54" s="1"/>
  <c r="BT238" i="45"/>
  <c r="BN240" i="45"/>
  <c r="BN245" i="45"/>
  <c r="BB243" i="45"/>
  <c r="BK226" i="45"/>
  <c r="CB177" i="45"/>
  <c r="BK182" i="45"/>
  <c r="BT182" i="45"/>
  <c r="BM182" i="45"/>
  <c r="CC182" i="45" s="1"/>
  <c r="BT226" i="45"/>
  <c r="N22" i="46"/>
  <c r="G10" i="40" s="1"/>
  <c r="L19" i="46"/>
  <c r="BS182" i="45"/>
  <c r="N15" i="46"/>
  <c r="N27" i="46" s="1"/>
  <c r="H20" i="76" s="1"/>
  <c r="G8" i="40" s="1"/>
  <c r="AY245" i="45"/>
  <c r="BK245" i="45" s="1"/>
  <c r="BK243" i="45" s="1"/>
  <c r="AA243" i="45"/>
  <c r="AY243" i="45" s="1"/>
  <c r="BB240" i="45"/>
  <c r="BT241" i="45"/>
  <c r="BT240" i="45" s="1"/>
  <c r="AB240" i="45"/>
  <c r="BH240" i="45" s="1"/>
  <c r="AA240" i="45"/>
  <c r="AY240" i="45" s="1"/>
  <c r="AY241" i="45"/>
  <c r="BK241" i="45" s="1"/>
  <c r="BK240" i="45" s="1"/>
  <c r="BA237" i="45"/>
  <c r="AY233" i="45"/>
  <c r="BT245" i="45"/>
  <c r="BT243" i="45" s="1"/>
  <c r="AB243" i="45"/>
  <c r="BH243" i="45" s="1"/>
  <c r="AI24" i="54" l="1"/>
  <c r="Z243" i="45"/>
  <c r="BG243" i="45" s="1"/>
  <c r="BG245" i="45"/>
  <c r="BS245" i="45" s="1"/>
  <c r="X50" i="70"/>
  <c r="BE50" i="70" s="1"/>
  <c r="BF50" i="70" s="1"/>
  <c r="BG233" i="45"/>
  <c r="BS233" i="45" s="1"/>
  <c r="G9" i="40"/>
  <c r="H32" i="76"/>
  <c r="K13" i="35" s="1"/>
  <c r="H31" i="76"/>
  <c r="F27" i="76"/>
  <c r="F28" i="76" s="1"/>
  <c r="F29" i="76" s="1"/>
  <c r="BG241" i="45"/>
  <c r="BE241" i="45" s="1"/>
  <c r="AL27" i="54" s="1"/>
  <c r="X29" i="54"/>
  <c r="AF34" i="54"/>
  <c r="T41" i="38"/>
  <c r="O9" i="46"/>
  <c r="CD177" i="45"/>
  <c r="Y29" i="54" s="1"/>
  <c r="P47" i="38"/>
  <c r="P23" i="38" s="1"/>
  <c r="N23" i="38" s="1"/>
  <c r="U44" i="38"/>
  <c r="U20" i="38" s="1"/>
  <c r="U29" i="38" s="1"/>
  <c r="CB218" i="45"/>
  <c r="BI226" i="45"/>
  <c r="O35" i="46" s="1"/>
  <c r="N32" i="38"/>
  <c r="O8" i="38"/>
  <c r="N8" i="38" s="1"/>
  <c r="AX240" i="45"/>
  <c r="AW240" i="45" s="1"/>
  <c r="Y46" i="38"/>
  <c r="Y22" i="38" s="1"/>
  <c r="AN28" i="54"/>
  <c r="X50" i="38"/>
  <c r="X26" i="38" s="1"/>
  <c r="AX243" i="45"/>
  <c r="AW243" i="45" s="1"/>
  <c r="CD244" i="45"/>
  <c r="AO30" i="54" s="1"/>
  <c r="AN30" i="54"/>
  <c r="CD171" i="45"/>
  <c r="Y23" i="54" s="1"/>
  <c r="X23" i="54"/>
  <c r="CB171" i="45"/>
  <c r="W23" i="54"/>
  <c r="CD246" i="45"/>
  <c r="AO32" i="54" s="1"/>
  <c r="AN32" i="54"/>
  <c r="S233" i="45"/>
  <c r="AJ19" i="54" s="1"/>
  <c r="AI19" i="54"/>
  <c r="BR245" i="45"/>
  <c r="BR243" i="45" s="1"/>
  <c r="BR248" i="45" s="1"/>
  <c r="AG31" i="54"/>
  <c r="AH27" i="54"/>
  <c r="AH29" i="54"/>
  <c r="AM32" i="54"/>
  <c r="AM28" i="54"/>
  <c r="S241" i="45"/>
  <c r="AJ27" i="54" s="1"/>
  <c r="AI27" i="54"/>
  <c r="S237" i="45"/>
  <c r="AJ23" i="54" s="1"/>
  <c r="AI23" i="54"/>
  <c r="S243" i="45"/>
  <c r="AJ29" i="54" s="1"/>
  <c r="AI29" i="54"/>
  <c r="M9" i="46"/>
  <c r="U34" i="54"/>
  <c r="Y50" i="38"/>
  <c r="Y26" i="38" s="1"/>
  <c r="BE237" i="45"/>
  <c r="AL23" i="54" s="1"/>
  <c r="M11" i="46"/>
  <c r="V34" i="54"/>
  <c r="N44" i="38"/>
  <c r="AH19" i="54"/>
  <c r="AM30" i="54"/>
  <c r="R237" i="45"/>
  <c r="AH23" i="54"/>
  <c r="R245" i="45"/>
  <c r="AH31" i="54"/>
  <c r="J240" i="45"/>
  <c r="AG26" i="54" s="1"/>
  <c r="BE226" i="45"/>
  <c r="J248" i="45" s="1"/>
  <c r="AG34" i="54" s="1"/>
  <c r="BA233" i="45"/>
  <c r="BM233" i="45" s="1"/>
  <c r="T45" i="38"/>
  <c r="Y240" i="45"/>
  <c r="BC240" i="45" s="1"/>
  <c r="BC248" i="45" s="1"/>
  <c r="X46" i="38"/>
  <c r="X22" i="38" s="1"/>
  <c r="BB62" i="70"/>
  <c r="K7" i="29" s="1"/>
  <c r="V49" i="38"/>
  <c r="V25" i="38" s="1"/>
  <c r="T25" i="38" s="1"/>
  <c r="N18" i="38"/>
  <c r="V20" i="38"/>
  <c r="W43" i="38"/>
  <c r="Y48" i="38"/>
  <c r="Y24" i="38" s="1"/>
  <c r="W19" i="38"/>
  <c r="N26" i="38"/>
  <c r="X48" i="38"/>
  <c r="X24" i="38" s="1"/>
  <c r="N42" i="38"/>
  <c r="N50" i="38"/>
  <c r="S245" i="45"/>
  <c r="AJ31" i="54" s="1"/>
  <c r="P41" i="38"/>
  <c r="P17" i="38" s="1"/>
  <c r="O41" i="38"/>
  <c r="O17" i="38" s="1"/>
  <c r="CD223" i="45"/>
  <c r="Z240" i="45"/>
  <c r="X51" i="70"/>
  <c r="X59" i="70" s="1"/>
  <c r="BJ59" i="70" s="1"/>
  <c r="BC245" i="45"/>
  <c r="BO245" i="45" s="1"/>
  <c r="BO243" i="45" s="1"/>
  <c r="AW237" i="45"/>
  <c r="AK23" i="54" s="1"/>
  <c r="BN21" i="70"/>
  <c r="BO21" i="70" s="1"/>
  <c r="BP21" i="70" s="1"/>
  <c r="BQ21" i="70" s="1"/>
  <c r="BQ25" i="70" s="1"/>
  <c r="I7" i="29" s="1"/>
  <c r="G8" i="76" s="1"/>
  <c r="G7" i="76" s="1"/>
  <c r="BQ238" i="45"/>
  <c r="BI238" i="45"/>
  <c r="BA243" i="45"/>
  <c r="BM237" i="45"/>
  <c r="BB248" i="45"/>
  <c r="AW245" i="45"/>
  <c r="P240" i="45"/>
  <c r="AH26" i="54" s="1"/>
  <c r="CD218" i="45"/>
  <c r="CC226" i="45"/>
  <c r="O248" i="45"/>
  <c r="BA241" i="45"/>
  <c r="BO241" i="45"/>
  <c r="BJ243" i="45"/>
  <c r="BK237" i="45"/>
  <c r="O17" i="46"/>
  <c r="BQ182" i="45"/>
  <c r="M17" i="46"/>
  <c r="BI182" i="45"/>
  <c r="BT237" i="45"/>
  <c r="AW233" i="45"/>
  <c r="BK233" i="45"/>
  <c r="N19" i="46"/>
  <c r="BN243" i="45"/>
  <c r="AW241" i="45"/>
  <c r="BQ226" i="45"/>
  <c r="BH248" i="45"/>
  <c r="AY248" i="45"/>
  <c r="AB248" i="45"/>
  <c r="P26" i="46" s="1"/>
  <c r="AA248" i="45"/>
  <c r="P25" i="46" s="1"/>
  <c r="BH50" i="70" l="1"/>
  <c r="BL50" i="70"/>
  <c r="BS241" i="45"/>
  <c r="BS240" i="45" s="1"/>
  <c r="BD50" i="70"/>
  <c r="X58" i="70"/>
  <c r="BH58" i="70" s="1"/>
  <c r="BJ50" i="70"/>
  <c r="E9" i="40"/>
  <c r="F32" i="76"/>
  <c r="I13" i="35" s="1"/>
  <c r="F31" i="76"/>
  <c r="G17" i="76"/>
  <c r="F7" i="40"/>
  <c r="BG240" i="45"/>
  <c r="BG248" i="45" s="1"/>
  <c r="K9" i="29"/>
  <c r="I8" i="76"/>
  <c r="I7" i="76" s="1"/>
  <c r="AX248" i="45"/>
  <c r="BE233" i="45"/>
  <c r="AL19" i="54" s="1"/>
  <c r="N248" i="45"/>
  <c r="Q248" i="45" s="1"/>
  <c r="O36" i="46"/>
  <c r="O16" i="46" s="1"/>
  <c r="O20" i="46" s="1"/>
  <c r="CB226" i="45"/>
  <c r="T44" i="38"/>
  <c r="O29" i="38"/>
  <c r="P29" i="38"/>
  <c r="N47" i="38"/>
  <c r="W22" i="38"/>
  <c r="W26" i="38"/>
  <c r="O11" i="46"/>
  <c r="O8" i="46" s="1"/>
  <c r="O14" i="46" s="1"/>
  <c r="BQ237" i="45"/>
  <c r="Y41" i="38" s="1"/>
  <c r="Y17" i="38" s="1"/>
  <c r="M8" i="46"/>
  <c r="M14" i="46" s="1"/>
  <c r="W50" i="38"/>
  <c r="AK27" i="54"/>
  <c r="AK19" i="54"/>
  <c r="AK29" i="54"/>
  <c r="W34" i="54"/>
  <c r="BE245" i="45"/>
  <c r="AL31" i="54" s="1"/>
  <c r="CB238" i="45"/>
  <c r="AM24" i="54"/>
  <c r="CD182" i="45"/>
  <c r="Y34" i="54" s="1"/>
  <c r="X34" i="54"/>
  <c r="CD238" i="45"/>
  <c r="AO24" i="54" s="1"/>
  <c r="AN24" i="54"/>
  <c r="S240" i="45"/>
  <c r="AJ26" i="54" s="1"/>
  <c r="AI26" i="54"/>
  <c r="CC237" i="45"/>
  <c r="CC233" i="45"/>
  <c r="R248" i="45"/>
  <c r="CB182" i="45"/>
  <c r="M35" i="46"/>
  <c r="M36" i="46" s="1"/>
  <c r="M16" i="46" s="1"/>
  <c r="I9" i="29"/>
  <c r="T49" i="38"/>
  <c r="BA240" i="45"/>
  <c r="BA248" i="45" s="1"/>
  <c r="W24" i="38"/>
  <c r="Y248" i="45"/>
  <c r="P23" i="46" s="1"/>
  <c r="W46" i="38"/>
  <c r="Y42" i="38"/>
  <c r="Y18" i="38" s="1"/>
  <c r="W48" i="38"/>
  <c r="X42" i="38"/>
  <c r="X18" i="38" s="1"/>
  <c r="N17" i="38"/>
  <c r="N29" i="38" s="1"/>
  <c r="N30" i="38" s="1"/>
  <c r="T20" i="38"/>
  <c r="T29" i="38" s="1"/>
  <c r="T30" i="38" s="1"/>
  <c r="V29" i="38"/>
  <c r="BE51" i="70"/>
  <c r="BF51" i="70" s="1"/>
  <c r="N41" i="38"/>
  <c r="BD59" i="70"/>
  <c r="Z248" i="45"/>
  <c r="P24" i="46" s="1"/>
  <c r="BE59" i="70"/>
  <c r="BF59" i="70" s="1"/>
  <c r="BD51" i="70"/>
  <c r="BL59" i="70"/>
  <c r="BL51" i="70"/>
  <c r="X52" i="70"/>
  <c r="X60" i="70" s="1"/>
  <c r="BH59" i="70"/>
  <c r="BH51" i="70"/>
  <c r="BJ51" i="70"/>
  <c r="BA245" i="45"/>
  <c r="BM245" i="45" s="1"/>
  <c r="BI240" i="45"/>
  <c r="CB240" i="45" s="1"/>
  <c r="BI245" i="45"/>
  <c r="CB245" i="45" s="1"/>
  <c r="BQ241" i="45"/>
  <c r="BI241" i="45"/>
  <c r="CB241" i="45" s="1"/>
  <c r="BM241" i="45"/>
  <c r="BI233" i="45"/>
  <c r="CB233" i="45" s="1"/>
  <c r="BI237" i="45"/>
  <c r="CB237" i="45" s="1"/>
  <c r="BM243" i="45"/>
  <c r="BI243" i="45"/>
  <c r="CB243" i="45" s="1"/>
  <c r="BJ248" i="45"/>
  <c r="BN50" i="70"/>
  <c r="BO50" i="70" s="1"/>
  <c r="P248" i="45"/>
  <c r="AH34" i="54" s="1"/>
  <c r="CD226" i="45"/>
  <c r="BJ58" i="70"/>
  <c r="BL58" i="70"/>
  <c r="BE58" i="70"/>
  <c r="BF58" i="70" s="1"/>
  <c r="BD58" i="70"/>
  <c r="AW248" i="45"/>
  <c r="BK248" i="45"/>
  <c r="O18" i="46"/>
  <c r="BT248" i="45"/>
  <c r="M29" i="46"/>
  <c r="M21" i="46"/>
  <c r="O21" i="46"/>
  <c r="O29" i="46"/>
  <c r="BO240" i="45"/>
  <c r="M18" i="46"/>
  <c r="BS243" i="45"/>
  <c r="BN248" i="45"/>
  <c r="BE240" i="45" l="1"/>
  <c r="AL26" i="54" s="1"/>
  <c r="BP50" i="70"/>
  <c r="BQ50" i="70" s="1"/>
  <c r="BQ233" i="45"/>
  <c r="M12" i="46"/>
  <c r="G27" i="76"/>
  <c r="G28" i="76" s="1"/>
  <c r="G29" i="76" s="1"/>
  <c r="H7" i="40"/>
  <c r="I17" i="76"/>
  <c r="I27" i="76" s="1"/>
  <c r="I28" i="76" s="1"/>
  <c r="I29" i="76" s="1"/>
  <c r="O28" i="46"/>
  <c r="M13" i="46"/>
  <c r="CD237" i="45"/>
  <c r="AO23" i="54" s="1"/>
  <c r="O13" i="46"/>
  <c r="O12" i="46"/>
  <c r="AN23" i="54"/>
  <c r="BE243" i="45"/>
  <c r="AL29" i="54" s="1"/>
  <c r="BM240" i="45"/>
  <c r="X44" i="38" s="1"/>
  <c r="X20" i="38" s="1"/>
  <c r="BQ245" i="45"/>
  <c r="CD245" i="45" s="1"/>
  <c r="AO31" i="54" s="1"/>
  <c r="AM19" i="54"/>
  <c r="AK26" i="54"/>
  <c r="CD233" i="45"/>
  <c r="AO19" i="54" s="1"/>
  <c r="AN19" i="54"/>
  <c r="AM23" i="54"/>
  <c r="P9" i="46"/>
  <c r="AK34" i="54"/>
  <c r="S248" i="45"/>
  <c r="AJ34" i="54" s="1"/>
  <c r="AI34" i="54"/>
  <c r="CD241" i="45"/>
  <c r="AO27" i="54" s="1"/>
  <c r="AN27" i="54"/>
  <c r="AK31" i="54"/>
  <c r="CC243" i="45"/>
  <c r="CC245" i="45"/>
  <c r="CC241" i="45"/>
  <c r="AM27" i="54"/>
  <c r="W18" i="38"/>
  <c r="X37" i="38"/>
  <c r="X13" i="38" s="1"/>
  <c r="W42" i="38"/>
  <c r="X41" i="38"/>
  <c r="X17" i="38" s="1"/>
  <c r="W17" i="38" s="1"/>
  <c r="Y45" i="38"/>
  <c r="Y21" i="38" s="1"/>
  <c r="X45" i="38"/>
  <c r="X21" i="38" s="1"/>
  <c r="Y37" i="38"/>
  <c r="X49" i="38"/>
  <c r="X25" i="38" s="1"/>
  <c r="X47" i="38"/>
  <c r="BE52" i="70"/>
  <c r="BF52" i="70" s="1"/>
  <c r="BN59" i="70"/>
  <c r="BO59" i="70" s="1"/>
  <c r="BP59" i="70" s="1"/>
  <c r="BQ59" i="70" s="1"/>
  <c r="BH52" i="70"/>
  <c r="BD52" i="70"/>
  <c r="BN51" i="70"/>
  <c r="BO51" i="70" s="1"/>
  <c r="BP51" i="70" s="1"/>
  <c r="BQ51" i="70" s="1"/>
  <c r="BJ52" i="70"/>
  <c r="BL52" i="70"/>
  <c r="BQ240" i="45"/>
  <c r="BH60" i="70"/>
  <c r="BD60" i="70"/>
  <c r="BJ60" i="70"/>
  <c r="BE60" i="70"/>
  <c r="BF60" i="70" s="1"/>
  <c r="BL60" i="70"/>
  <c r="BN58" i="70"/>
  <c r="BO58" i="70" s="1"/>
  <c r="BP58" i="70" s="1"/>
  <c r="BQ58" i="70" s="1"/>
  <c r="BI248" i="45"/>
  <c r="P35" i="46" s="1"/>
  <c r="BO248" i="45"/>
  <c r="P10" i="46"/>
  <c r="M20" i="46"/>
  <c r="M28" i="46"/>
  <c r="O30" i="46"/>
  <c r="O22" i="46"/>
  <c r="H10" i="40" s="1"/>
  <c r="M15" i="46"/>
  <c r="M27" i="46" s="1"/>
  <c r="G20" i="76" s="1"/>
  <c r="F8" i="40" s="1"/>
  <c r="M30" i="46"/>
  <c r="M22" i="46"/>
  <c r="F10" i="40" s="1"/>
  <c r="BS248" i="45"/>
  <c r="O15" i="46"/>
  <c r="O27" i="46" s="1"/>
  <c r="I20" i="76" s="1"/>
  <c r="H8" i="40" s="1"/>
  <c r="F9" i="40" l="1"/>
  <c r="G31" i="76"/>
  <c r="G32" i="76"/>
  <c r="J13" i="35" s="1"/>
  <c r="H9" i="40"/>
  <c r="I31" i="76"/>
  <c r="I32" i="76"/>
  <c r="L13" i="35" s="1"/>
  <c r="BE248" i="45"/>
  <c r="AL34" i="54" s="1"/>
  <c r="CC240" i="45"/>
  <c r="AM26" i="54"/>
  <c r="Y49" i="38"/>
  <c r="Y25" i="38" s="1"/>
  <c r="W25" i="38" s="1"/>
  <c r="AM31" i="54"/>
  <c r="BQ243" i="45"/>
  <c r="AM29" i="54" s="1"/>
  <c r="AN31" i="54"/>
  <c r="P36" i="46"/>
  <c r="P16" i="46" s="1"/>
  <c r="CD240" i="45"/>
  <c r="AO26" i="54" s="1"/>
  <c r="AN26" i="54"/>
  <c r="W41" i="38"/>
  <c r="W45" i="38"/>
  <c r="W21" i="38"/>
  <c r="Y13" i="38"/>
  <c r="W37" i="38"/>
  <c r="Y44" i="38"/>
  <c r="X23" i="38"/>
  <c r="BN52" i="70"/>
  <c r="BO52" i="70" s="1"/>
  <c r="BP52" i="70" s="1"/>
  <c r="BQ52" i="70" s="1"/>
  <c r="CB248" i="45"/>
  <c r="BN60" i="70"/>
  <c r="BO60" i="70" s="1"/>
  <c r="BP60" i="70" s="1"/>
  <c r="BQ60" i="70" s="1"/>
  <c r="M19" i="46"/>
  <c r="BM248" i="45"/>
  <c r="O19" i="46"/>
  <c r="P11" i="46" l="1"/>
  <c r="P8" i="46" s="1"/>
  <c r="W49" i="38"/>
  <c r="BQ248" i="45"/>
  <c r="AN34" i="54" s="1"/>
  <c r="Y47" i="38"/>
  <c r="Y23" i="38" s="1"/>
  <c r="W23" i="38" s="1"/>
  <c r="AN29" i="54"/>
  <c r="CD243" i="45"/>
  <c r="AO29" i="54" s="1"/>
  <c r="CC248" i="45"/>
  <c r="Y20" i="38"/>
  <c r="W20" i="38" s="1"/>
  <c r="W44" i="38"/>
  <c r="X29" i="38"/>
  <c r="W13" i="38"/>
  <c r="BQ62" i="70"/>
  <c r="L7" i="29" s="1"/>
  <c r="P20" i="46"/>
  <c r="P28" i="46"/>
  <c r="P17" i="46"/>
  <c r="L9" i="29" l="1"/>
  <c r="J8" i="76"/>
  <c r="J7" i="76" s="1"/>
  <c r="W47" i="38"/>
  <c r="P18" i="46"/>
  <c r="P30" i="46" s="1"/>
  <c r="AM34" i="54"/>
  <c r="CD248" i="45"/>
  <c r="AO34" i="54" s="1"/>
  <c r="Y29" i="38"/>
  <c r="W29" i="38"/>
  <c r="W30" i="38" s="1"/>
  <c r="P13" i="46"/>
  <c r="P12" i="46"/>
  <c r="P21" i="46"/>
  <c r="P29" i="46"/>
  <c r="P15" i="46"/>
  <c r="P14" i="46"/>
  <c r="I7" i="40" l="1"/>
  <c r="J17" i="76"/>
  <c r="J27" i="76" s="1"/>
  <c r="J28" i="76" s="1"/>
  <c r="J29" i="76" s="1"/>
  <c r="P22" i="46"/>
  <c r="I10" i="40" s="1"/>
  <c r="P19" i="46"/>
  <c r="P27" i="46"/>
  <c r="J20" i="76" s="1"/>
  <c r="I8" i="40" s="1"/>
  <c r="I9" i="40" l="1"/>
  <c r="J32" i="76"/>
  <c r="M13" i="35" s="1"/>
  <c r="J31" i="76"/>
  <c r="G11" i="16"/>
  <c r="I9" i="36" s="1"/>
  <c r="F11" i="16"/>
  <c r="H9" i="36" s="1"/>
  <c r="E11" i="16"/>
  <c r="G9" i="36" s="1"/>
  <c r="J11" i="16"/>
  <c r="L9" i="36" s="1"/>
  <c r="K12" i="44" l="1"/>
  <c r="L12" i="44" s="1"/>
  <c r="H12" i="44"/>
  <c r="I12" i="44" s="1"/>
  <c r="H11" i="44"/>
  <c r="H10" i="44"/>
  <c r="I10" i="44" s="1"/>
  <c r="H11" i="16"/>
  <c r="J9" i="36" s="1"/>
  <c r="I11" i="16"/>
  <c r="K9" i="36" s="1"/>
  <c r="K35" i="35"/>
  <c r="H35" i="35"/>
  <c r="K34" i="35"/>
  <c r="H34" i="35"/>
  <c r="L35" i="35"/>
  <c r="T14" i="8"/>
  <c r="S13" i="8"/>
  <c r="W21" i="64"/>
  <c r="V21" i="64"/>
  <c r="U21" i="64"/>
  <c r="S21" i="64"/>
  <c r="S10" i="8" s="1"/>
  <c r="M21" i="64"/>
  <c r="L21" i="64"/>
  <c r="K21" i="64"/>
  <c r="J21" i="64"/>
  <c r="N10" i="8" s="1"/>
  <c r="H21" i="64"/>
  <c r="W17" i="64"/>
  <c r="V17" i="64"/>
  <c r="U17" i="64"/>
  <c r="T9" i="8"/>
  <c r="M17" i="64"/>
  <c r="L17" i="64"/>
  <c r="K17" i="64"/>
  <c r="J17" i="64"/>
  <c r="S12" i="8"/>
  <c r="T15" i="8" l="1"/>
  <c r="L15" i="35"/>
  <c r="I14" i="35"/>
  <c r="J14" i="35"/>
  <c r="S15" i="8"/>
  <c r="I35" i="35"/>
  <c r="M35" i="35"/>
  <c r="I11" i="44"/>
  <c r="L11" i="44"/>
  <c r="K14" i="35" l="1"/>
  <c r="J35" i="35"/>
  <c r="H7" i="36"/>
  <c r="H10" i="36" s="1"/>
  <c r="J7" i="36"/>
  <c r="J10" i="36" s="1"/>
  <c r="L7" i="36"/>
  <c r="L10" i="36" s="1"/>
  <c r="I34" i="35"/>
  <c r="J34" i="35"/>
  <c r="L34" i="35"/>
  <c r="M34" i="35"/>
  <c r="K10" i="16"/>
  <c r="L10" i="16"/>
  <c r="M15" i="35" l="1"/>
  <c r="M14" i="35" s="1"/>
  <c r="L14" i="35"/>
  <c r="K7" i="36"/>
  <c r="K10" i="36" s="1"/>
  <c r="I7" i="36"/>
  <c r="I10" i="36" s="1"/>
  <c r="C11" i="40" l="1"/>
  <c r="K25" i="35" l="1"/>
  <c r="G12" i="40" s="1"/>
  <c r="C13" i="40" l="1"/>
  <c r="I25" i="35" l="1"/>
  <c r="E12" i="40" s="1"/>
  <c r="L25" i="35"/>
  <c r="H12" i="40" s="1"/>
  <c r="J25" i="35" l="1"/>
  <c r="F12" i="40" s="1"/>
  <c r="M25" i="35"/>
  <c r="I12" i="40" s="1"/>
  <c r="K11" i="35" l="1"/>
  <c r="K23" i="35" l="1"/>
  <c r="K26" i="35"/>
  <c r="L11" i="35"/>
  <c r="L23" i="35" l="1"/>
  <c r="L26" i="35"/>
  <c r="K24" i="35"/>
  <c r="K27" i="35"/>
  <c r="K30" i="35"/>
  <c r="G15" i="40" s="1"/>
  <c r="G11" i="40"/>
  <c r="M11" i="35"/>
  <c r="M23" i="35" l="1"/>
  <c r="M26" i="35"/>
  <c r="L24" i="35"/>
  <c r="L30" i="35"/>
  <c r="H15" i="40" s="1"/>
  <c r="L27" i="35"/>
  <c r="H11" i="40"/>
  <c r="K10" i="35"/>
  <c r="K28" i="35" s="1"/>
  <c r="G13" i="40"/>
  <c r="M24" i="35" l="1"/>
  <c r="M30" i="35"/>
  <c r="I15" i="40" s="1"/>
  <c r="M27" i="35"/>
  <c r="L10" i="35"/>
  <c r="L28" i="35" s="1"/>
  <c r="I11" i="40"/>
  <c r="H13" i="40"/>
  <c r="M10" i="35" l="1"/>
  <c r="M28" i="35" s="1"/>
  <c r="I13" i="40"/>
  <c r="H31" i="38" l="1"/>
  <c r="I29" i="38"/>
  <c r="H7" i="38"/>
  <c r="H29" i="38" s="1"/>
  <c r="H30" i="38" s="1"/>
  <c r="G7" i="36" l="1"/>
  <c r="G10" i="36" l="1"/>
  <c r="H25" i="35" s="1"/>
  <c r="D12" i="40" s="1"/>
  <c r="L28" i="46" l="1"/>
  <c r="K15" i="46"/>
  <c r="K27" i="46" s="1"/>
  <c r="E20" i="76" s="1"/>
  <c r="D8" i="40" s="1"/>
  <c r="L27" i="46" l="1"/>
  <c r="F20" i="76" s="1"/>
  <c r="E8" i="40" s="1"/>
  <c r="K19" i="46"/>
  <c r="H11" i="35" l="1"/>
  <c r="J11" i="35" l="1"/>
  <c r="I11" i="35"/>
  <c r="H23" i="35"/>
  <c r="H24" i="35" s="1"/>
  <c r="D11" i="40"/>
  <c r="H26" i="35"/>
  <c r="D13" i="40" s="1"/>
  <c r="H30" i="35" l="1"/>
  <c r="D15" i="40" s="1"/>
  <c r="H10" i="35"/>
  <c r="H28" i="35" s="1"/>
  <c r="H27" i="35"/>
  <c r="E11" i="40"/>
  <c r="I23" i="35"/>
  <c r="I26" i="35"/>
  <c r="E13" i="40" s="1"/>
  <c r="J23" i="35"/>
  <c r="F11" i="40"/>
  <c r="J26" i="35"/>
  <c r="F13" i="40" s="1"/>
  <c r="I30" i="35" l="1"/>
  <c r="E15" i="40" s="1"/>
  <c r="I27" i="35"/>
  <c r="I24" i="35"/>
  <c r="I10" i="35" s="1"/>
  <c r="I28" i="35" s="1"/>
  <c r="J30" i="35"/>
  <c r="F15" i="40" s="1"/>
  <c r="J27" i="35"/>
  <c r="J24" i="35"/>
  <c r="J10" i="35" s="1"/>
  <c r="J28" i="35" s="1"/>
</calcChain>
</file>

<file path=xl/sharedStrings.xml><?xml version="1.0" encoding="utf-8"?>
<sst xmlns="http://schemas.openxmlformats.org/spreadsheetml/2006/main" count="2960" uniqueCount="724">
  <si>
    <t>FVOCI</t>
  </si>
  <si>
    <t xml:space="preserve">(i) Collecting contractual cash flows &amp; selling financial assets
(ii) Holding or selling equity position </t>
  </si>
  <si>
    <t>Net asset and liabilities</t>
  </si>
  <si>
    <t>Total</t>
  </si>
  <si>
    <t>Adverse scenario</t>
  </si>
  <si>
    <t>Equity</t>
  </si>
  <si>
    <t>Scenario</t>
  </si>
  <si>
    <t>Baseline Scenario</t>
  </si>
  <si>
    <t>Held with a trading intent and their related economic hedges</t>
  </si>
  <si>
    <t>NTI</t>
  </si>
  <si>
    <t>Reserves - Stress impact under the adverse scenario</t>
  </si>
  <si>
    <t>Balance sheet - Full revaluation</t>
  </si>
  <si>
    <t>Adverse Scenario</t>
  </si>
  <si>
    <t xml:space="preserve">Corporates </t>
  </si>
  <si>
    <t>Baseline scenario</t>
  </si>
  <si>
    <t>Stock of provisions</t>
  </si>
  <si>
    <t>Pivot</t>
  </si>
  <si>
    <t>Institutions</t>
  </si>
  <si>
    <t>Sum</t>
  </si>
  <si>
    <t>Retail</t>
  </si>
  <si>
    <t>Central governments or central banks</t>
  </si>
  <si>
    <t xml:space="preserve">Regional governments or local authorities </t>
  </si>
  <si>
    <t>Public sector entities</t>
  </si>
  <si>
    <t xml:space="preserve">Multilateral Development Banks </t>
  </si>
  <si>
    <t>International Organisations</t>
  </si>
  <si>
    <t>Secured by mortgages on immovable property</t>
  </si>
  <si>
    <t>Items associated with particularly high risk</t>
  </si>
  <si>
    <t>Covered bonds</t>
  </si>
  <si>
    <t>Claims on institutions and corporates with a ST credit assessment</t>
  </si>
  <si>
    <t>Collective investments undertakings (CIU)</t>
  </si>
  <si>
    <t>6</t>
  </si>
  <si>
    <t>7</t>
  </si>
  <si>
    <t>Assets</t>
  </si>
  <si>
    <t>Capital conservation buffer</t>
  </si>
  <si>
    <t>TOTAL RISK EXPOSURE AMOUNT</t>
  </si>
  <si>
    <t>A</t>
  </si>
  <si>
    <t>OWN FUNDS</t>
  </si>
  <si>
    <t xml:space="preserve">C 01.00 (r010,c010) </t>
  </si>
  <si>
    <t>A.1</t>
  </si>
  <si>
    <t xml:space="preserve">C 01.00 (r020,c010) </t>
  </si>
  <si>
    <t>A.1.1</t>
  </si>
  <si>
    <t xml:space="preserve">C 01.00 (r030,c010) </t>
  </si>
  <si>
    <t>A.1.2</t>
  </si>
  <si>
    <t xml:space="preserve">C 01.00 (r130,c010) </t>
  </si>
  <si>
    <t>A.1.3</t>
  </si>
  <si>
    <t xml:space="preserve">C 01.00 (r180,c010) </t>
  </si>
  <si>
    <t>A.1.4</t>
  </si>
  <si>
    <t xml:space="preserve">C 01.00 (r200,c010) </t>
  </si>
  <si>
    <t>A.1.5</t>
  </si>
  <si>
    <t>A.1.6</t>
  </si>
  <si>
    <t>A.1.7</t>
  </si>
  <si>
    <t>A.1.8</t>
  </si>
  <si>
    <t>A.1.9</t>
  </si>
  <si>
    <t xml:space="preserve">C 01.00 (r370,c010) </t>
  </si>
  <si>
    <t>A.1.10</t>
  </si>
  <si>
    <t xml:space="preserve">C 01.00 (r490,c010) </t>
  </si>
  <si>
    <t xml:space="preserve">C 01.00 (r500,c010) </t>
  </si>
  <si>
    <t>A.2</t>
  </si>
  <si>
    <t xml:space="preserve">C 01.00 (r530,c010) </t>
  </si>
  <si>
    <t>A.3</t>
  </si>
  <si>
    <t xml:space="preserve">C 01.00 (r015,c010) </t>
  </si>
  <si>
    <t>A.4</t>
  </si>
  <si>
    <t>B</t>
  </si>
  <si>
    <t xml:space="preserve">C 02.00 (r010,c010) </t>
  </si>
  <si>
    <t>C.1</t>
  </si>
  <si>
    <t>Common Equity Tier 1 Capital ratio</t>
  </si>
  <si>
    <t xml:space="preserve">C 03.00 (r010,c010) </t>
  </si>
  <si>
    <t>C.2</t>
  </si>
  <si>
    <t>Tier 1 Capital ratio</t>
  </si>
  <si>
    <t xml:space="preserve">C 03.00 (r030,c010) </t>
  </si>
  <si>
    <t>C.3</t>
  </si>
  <si>
    <t>Total Capital ratio</t>
  </si>
  <si>
    <t xml:space="preserve">C 03.00 (r050,c010) </t>
  </si>
  <si>
    <t>H.1</t>
  </si>
  <si>
    <t>H.2</t>
  </si>
  <si>
    <t>Total leverage ratio exposures (fully loaded)</t>
  </si>
  <si>
    <t>Leverage ratio (fully loaded)</t>
  </si>
  <si>
    <t>N</t>
  </si>
  <si>
    <t>Risk exposure amount for credit risk exposures</t>
  </si>
  <si>
    <t>Risk exposure amount for market risk exposures</t>
  </si>
  <si>
    <t>Risk exposure amount for operational risk</t>
  </si>
  <si>
    <t xml:space="preserve">Total Risk exposure amount </t>
  </si>
  <si>
    <t>P.1</t>
  </si>
  <si>
    <t>Pillar 2 capital requirement</t>
  </si>
  <si>
    <t>Dividend Income</t>
  </si>
  <si>
    <t xml:space="preserve">Net fee and commission income </t>
  </si>
  <si>
    <t>Of which: from non performing exposures</t>
  </si>
  <si>
    <t>Standardised Total</t>
  </si>
  <si>
    <t>3</t>
  </si>
  <si>
    <t>4</t>
  </si>
  <si>
    <t>5</t>
  </si>
  <si>
    <t>R.1</t>
  </si>
  <si>
    <t>R.2</t>
  </si>
  <si>
    <t>R.3</t>
  </si>
  <si>
    <t>Overall capital requirements</t>
  </si>
  <si>
    <t>Performing exposure1</t>
  </si>
  <si>
    <t>Non performing exposure1</t>
  </si>
  <si>
    <t>Coverage Ratio -Non performing exposures1</t>
  </si>
  <si>
    <t>of which: SME</t>
  </si>
  <si>
    <t xml:space="preserve"> FVPL</t>
  </si>
  <si>
    <t>Mandatory or optional at  FVPL</t>
  </si>
  <si>
    <t>Liquidity reserve - Held for trading</t>
  </si>
  <si>
    <t>Liquidity reserve - Mandatory or optional at  FVTPL</t>
  </si>
  <si>
    <t>Liquidity reserve - FVOCI</t>
  </si>
  <si>
    <t>R.1.1</t>
  </si>
  <si>
    <t>R.3.1</t>
  </si>
  <si>
    <t>Input</t>
  </si>
  <si>
    <t>CSV_CR_SCEN</t>
  </si>
  <si>
    <t>CSV_CR_REA</t>
  </si>
  <si>
    <t>CSV_MR_SUM</t>
  </si>
  <si>
    <t>CSV_NII_SUM</t>
  </si>
  <si>
    <t>CSV_OR_GEN</t>
  </si>
  <si>
    <t>CSV_REA_SUM</t>
  </si>
  <si>
    <t>CSV_P&amp;L</t>
  </si>
  <si>
    <t>CSV_CAP</t>
  </si>
  <si>
    <t>TRA_SUM</t>
  </si>
  <si>
    <t>TRA_CR_STA</t>
  </si>
  <si>
    <t>CSV_CR_SUM</t>
  </si>
  <si>
    <t>CSV_MR_FULL_REVAL</t>
  </si>
  <si>
    <t>CSV_MR_RESERVE</t>
  </si>
  <si>
    <t>CSV_NII_CALC</t>
  </si>
  <si>
    <t>CSV_NFCI_DIV</t>
  </si>
  <si>
    <t>CSV_CAPMEAS</t>
  </si>
  <si>
    <t>CSV</t>
  </si>
  <si>
    <t>TRA</t>
  </si>
  <si>
    <t>1</t>
  </si>
  <si>
    <t>2</t>
  </si>
  <si>
    <t>8</t>
  </si>
  <si>
    <t>9</t>
  </si>
  <si>
    <t>h</t>
  </si>
  <si>
    <t>Share of the profit or (-) loss of investments in subsidiaries, joint ventures and associates accounted for using the equity method</t>
  </si>
  <si>
    <t>Restated</t>
  </si>
  <si>
    <t>Y</t>
  </si>
  <si>
    <t>TR1-3</t>
  </si>
  <si>
    <t>TR1-2</t>
  </si>
  <si>
    <t>TR2-3</t>
  </si>
  <si>
    <t>TR2-1</t>
  </si>
  <si>
    <t>Total SREP capital requirement</t>
  </si>
  <si>
    <t>R.2.1</t>
  </si>
  <si>
    <t>SREP Version</t>
  </si>
  <si>
    <t>Version 2</t>
  </si>
  <si>
    <t>Broj retka</t>
  </si>
  <si>
    <t>Stresni scenarij</t>
  </si>
  <si>
    <t>2020.</t>
  </si>
  <si>
    <t>Ukupno</t>
  </si>
  <si>
    <t>Institucije</t>
  </si>
  <si>
    <t>MSP</t>
  </si>
  <si>
    <t>Ostalo</t>
  </si>
  <si>
    <t>Stanovništvo</t>
  </si>
  <si>
    <t>UKUPNO</t>
  </si>
  <si>
    <t>Subjekti javnog sektora</t>
  </si>
  <si>
    <t>Multilateralne razvojne banke</t>
  </si>
  <si>
    <t>Međunarodne organizacije</t>
  </si>
  <si>
    <t>Društva koja nisu MSP</t>
  </si>
  <si>
    <t>Stresni</t>
  </si>
  <si>
    <t>CSV – Kreditni rizik: Iznos izloženosti riziku</t>
  </si>
  <si>
    <t>Stavke pod stres kategorijom 1</t>
  </si>
  <si>
    <t>Stavke pod stres kategorijom 2</t>
  </si>
  <si>
    <t>Stavke pod stres kategorijom 3</t>
  </si>
  <si>
    <t>Stavke pod stres kategorijom 4</t>
  </si>
  <si>
    <t>Imovina</t>
  </si>
  <si>
    <t>Koji se drži radi trgovanja</t>
  </si>
  <si>
    <t>Faktor skale</t>
  </si>
  <si>
    <t>Trgovanje</t>
  </si>
  <si>
    <t>Prihod od dividende</t>
  </si>
  <si>
    <t>Neto prihod od provizija i naknada</t>
  </si>
  <si>
    <t>Odgovor</t>
  </si>
  <si>
    <t>Molimo navedite koristi li se Banka usklađenjima zbog prijelaznih aranžmana povezanih s implementacijom MSFI-ja 9 i, ako se koristi, je li odlučila primijeniti samo statički pristup i je li obavijestila supervizora.</t>
  </si>
  <si>
    <t>–</t>
  </si>
  <si>
    <t>31. 12. 2018.</t>
  </si>
  <si>
    <t>31. 12. 2019.</t>
  </si>
  <si>
    <t>31. 12. 2020.</t>
  </si>
  <si>
    <t>Ostala imovina</t>
  </si>
  <si>
    <t>Ostale izloženosti</t>
  </si>
  <si>
    <t>S3</t>
  </si>
  <si>
    <t>Od toga: 
za S3 izloženosti</t>
  </si>
  <si>
    <t>2021.</t>
  </si>
  <si>
    <t>31. 12. 2021.</t>
  </si>
  <si>
    <t>Ukupni VaR na kraju godine 2018</t>
  </si>
  <si>
    <t>75. postotak ukupni dnevni VaR u 2018</t>
  </si>
  <si>
    <t>Regionalne vlade i lokalne vlasti</t>
  </si>
  <si>
    <t>Privredna društva</t>
  </si>
  <si>
    <t xml:space="preserve"> FVBU</t>
  </si>
  <si>
    <t>Stresni scenario</t>
  </si>
  <si>
    <t>Aktuelni</t>
  </si>
  <si>
    <t>Obezbijeđene nekretninama</t>
  </si>
  <si>
    <t>Lica koja nisu MSP</t>
  </si>
  <si>
    <t>Banke i ostala finansijska društva</t>
  </si>
  <si>
    <t>Nefinansijska društva</t>
  </si>
  <si>
    <t>Centralne banke</t>
  </si>
  <si>
    <t>000 KM</t>
  </si>
  <si>
    <t>CSV – izračunavanje NKP-a</t>
  </si>
  <si>
    <t>Broj vrste</t>
  </si>
  <si>
    <t>Bilans</t>
  </si>
  <si>
    <t>Obaveze</t>
  </si>
  <si>
    <t>Osnovni scenarij</t>
  </si>
  <si>
    <t>Ključne makroekonomske varijable (promjena na godišnoj razini)</t>
  </si>
  <si>
    <t>Kratkoročne kamatne stope (razina)</t>
  </si>
  <si>
    <t>3M Euribor</t>
  </si>
  <si>
    <t>Centralna banka</t>
  </si>
  <si>
    <t>Depoziti stanovništva – po viđenju</t>
  </si>
  <si>
    <t>Depoziti stanovništva – oročeni</t>
  </si>
  <si>
    <t>Depoziti nefinansijskih društava – po viđenju</t>
  </si>
  <si>
    <t>Depoziti nefinansijskih društava – oročeni</t>
  </si>
  <si>
    <t>Depoziti države i centralne banke – po viđenju</t>
  </si>
  <si>
    <t>Depoziti države i centralne banke – oročeni</t>
  </si>
  <si>
    <t>Kategorija izloženosti</t>
  </si>
  <si>
    <t xml:space="preserve">S1 i S2 izloženosti </t>
  </si>
  <si>
    <t>Osnovni</t>
  </si>
  <si>
    <t>2022.</t>
  </si>
  <si>
    <t>2023.</t>
  </si>
  <si>
    <t>CSV - Kreditni rizik: Scenariji</t>
  </si>
  <si>
    <t>S1 i S2 izloženosti</t>
  </si>
  <si>
    <t>Stanje ECL</t>
  </si>
  <si>
    <t>Podaci na kraju godine</t>
  </si>
  <si>
    <t>CSV – Kreditni rizik: Zbirni pregled</t>
  </si>
  <si>
    <t>Udio S1 izloženosti (%)</t>
  </si>
  <si>
    <t>Udio S2 izloženosti (%)</t>
  </si>
  <si>
    <t>Pokrivenost S1 izloženosti (%)</t>
  </si>
  <si>
    <t>Pokrivenost S2 izloženosti (%)</t>
  </si>
  <si>
    <t>Pokrivenost S3 izloženosti (%)</t>
  </si>
  <si>
    <t>Tok iz S1 u S2 (000 KM)</t>
  </si>
  <si>
    <t>Tok iz S1 u S3 (000 KM)</t>
  </si>
  <si>
    <t>Tok iz S2 u S1 (000 KM)</t>
  </si>
  <si>
    <t>Tok iz S2 u S3 (000 KM)</t>
  </si>
  <si>
    <t>Ukupna promjena ECL (000 KM)</t>
  </si>
  <si>
    <t>Od toga: Promjena ECL za S1 (000 KM)</t>
  </si>
  <si>
    <t>Osnovni scenario</t>
  </si>
  <si>
    <t>Opis</t>
  </si>
  <si>
    <t>Ukupan iznos ECL</t>
  </si>
  <si>
    <t xml:space="preserve">ECL S2 izloženosti / Ukupne S2 izloženosti </t>
  </si>
  <si>
    <t xml:space="preserve">Stanje ECL na kraju godine – Stanje ECL na početku godine </t>
  </si>
  <si>
    <t xml:space="preserve">Stanje ECL za S1 na kraju godine – Stanje ECL za S1 na početku godine </t>
  </si>
  <si>
    <t xml:space="preserve">Stanje ECL za S2 na kraju godine – Stanje ECL za S2 na početku godine </t>
  </si>
  <si>
    <t xml:space="preserve">Stanje ECL za S3 na kraju godine – Stanje ECL za S3 na početku godine </t>
  </si>
  <si>
    <t>Naziv banke</t>
  </si>
  <si>
    <t>Matični broj</t>
  </si>
  <si>
    <t>Obrasci</t>
  </si>
  <si>
    <t>Oblast</t>
  </si>
  <si>
    <t>Skup obrazaca</t>
  </si>
  <si>
    <t>Ime obrasca</t>
  </si>
  <si>
    <t>Opšti podaci o banci</t>
  </si>
  <si>
    <t>Kreditni rizik</t>
  </si>
  <si>
    <t>Tržišni rizik</t>
  </si>
  <si>
    <t>Neto kamatni prihod (NKP)</t>
  </si>
  <si>
    <t>NKP</t>
  </si>
  <si>
    <t>Operativni rizik</t>
  </si>
  <si>
    <t>Kapital - Iznos izloženosti riziku</t>
  </si>
  <si>
    <t xml:space="preserve">Nekamatni prihod i rashod </t>
  </si>
  <si>
    <t xml:space="preserve">Kapital </t>
  </si>
  <si>
    <t>Bilans uspjeha</t>
  </si>
  <si>
    <t>Kapitalne mjere i gubici</t>
  </si>
  <si>
    <t>Ukupni rezultati</t>
  </si>
  <si>
    <t>Rezultati - Kreditni rizik</t>
  </si>
  <si>
    <t>Unos naziva banke</t>
  </si>
  <si>
    <t>Kreditni rizik – Zbirni pregled</t>
  </si>
  <si>
    <t>Kreditni rizik – Scenariji (projekcije gubitaka zbog kreditnog rizika)</t>
  </si>
  <si>
    <t>Kreditni rizik – REA</t>
  </si>
  <si>
    <t>Tržišni rizik – Zbirni pregled</t>
  </si>
  <si>
    <t>Tržišni rizik – Ponovno vrednovanje</t>
  </si>
  <si>
    <t>Tržišni rizik – Izračun rezervi</t>
  </si>
  <si>
    <t>NKP – Zbirni pregled</t>
  </si>
  <si>
    <t>NKP – Izračunavanje</t>
  </si>
  <si>
    <t>Gubici zbog operativnog rizika</t>
  </si>
  <si>
    <t>REA – Zbirni pregled</t>
  </si>
  <si>
    <t>Neto prihod od naknada i provizija i dividende</t>
  </si>
  <si>
    <t>Kapital</t>
  </si>
  <si>
    <t>Bilans uspjeha (BU)</t>
  </si>
  <si>
    <t>Glavne kapitalne mjere i materijalno značajni gubici</t>
  </si>
  <si>
    <t>Rezultati testiranja otpornosti na stres prema stresnom i osnovnom scenariju</t>
  </si>
  <si>
    <t xml:space="preserve">Kreditni rizik (projekcije gubitaka) </t>
  </si>
  <si>
    <t>Ako vrijednost potrebna za unos u polje iznosi 0, odgovarajuće polje treba popuniti nulom, tj. ne smije ostati prazno.</t>
  </si>
  <si>
    <t xml:space="preserve">TRA : podaci o rezultatima nadzornog testiranja otpornosti na stres	</t>
  </si>
  <si>
    <t>Struktura obrasca</t>
  </si>
  <si>
    <t>Kategorije polja</t>
  </si>
  <si>
    <t xml:space="preserve">Verzija: </t>
  </si>
  <si>
    <t>Polja koja trebaju biti popunjena</t>
  </si>
  <si>
    <t>Automatsko izračunavanje</t>
  </si>
  <si>
    <t>Veze između radnih listova</t>
  </si>
  <si>
    <t>Nije potrebno popunjavati</t>
  </si>
  <si>
    <t>Naziv reda ili kolone</t>
  </si>
  <si>
    <t>Dodatni identifikatori</t>
  </si>
  <si>
    <t>Broj reda</t>
  </si>
  <si>
    <t>Godina</t>
  </si>
  <si>
    <t>S3 izloženosti</t>
  </si>
  <si>
    <t>Ukupan iznos izloženosti (STA izloženosti)</t>
  </si>
  <si>
    <t>Ukupan iznos izloženosti (STA izloženosti) iznad minimalnog praga</t>
  </si>
  <si>
    <t xml:space="preserve">Stresni scenario	</t>
  </si>
  <si>
    <t>CSV – Tržišni rizici: Zbirni pregled</t>
  </si>
  <si>
    <t>Stavke</t>
  </si>
  <si>
    <t>Stavka bilansa – potpuno ponovno vrednovanje</t>
  </si>
  <si>
    <t>Neto imovina i obaveze</t>
  </si>
  <si>
    <t>Ostale pozicije koje se vrednuju po FVBU</t>
  </si>
  <si>
    <t xml:space="preserve">FVBU </t>
  </si>
  <si>
    <t xml:space="preserve">Rezerve – Uticaj stresa u stresnom scenariju	</t>
  </si>
  <si>
    <t>Fer vrijednost</t>
  </si>
  <si>
    <t xml:space="preserve">Bilans uspjeha (BU)
</t>
  </si>
  <si>
    <t>CSV – Tržišni rizici: Ponovno vrednovanje</t>
  </si>
  <si>
    <t>Stavka bilansa</t>
  </si>
  <si>
    <t>MSFI 9 vrednovanje</t>
  </si>
  <si>
    <t xml:space="preserve">Instrumenti </t>
  </si>
  <si>
    <t>Vrsta instrumenta</t>
  </si>
  <si>
    <t>Vlasnički instrumenti</t>
  </si>
  <si>
    <t>Dužnički instrumenti</t>
  </si>
  <si>
    <t xml:space="preserve">Nominalna izloženost	</t>
  </si>
  <si>
    <t>Od toga: pozicije klasifikovane u kategoriju L2</t>
  </si>
  <si>
    <t>Od toga: pozicije klasifikovane u kategoriju L3</t>
  </si>
  <si>
    <t>Od toga: direktne pozicije centralne vlade</t>
  </si>
  <si>
    <t>BU uticaj</t>
  </si>
  <si>
    <t>Podzbir</t>
  </si>
  <si>
    <t>Dobici (+) / gubici (–) iz ponovne procjene</t>
  </si>
  <si>
    <t>CSV – Tržišni rizici: Rezerve (tržišna likvidnost i nesigurnost modela)</t>
  </si>
  <si>
    <t xml:space="preserve">Pozicije L1/L2/L3 </t>
  </si>
  <si>
    <t xml:space="preserve">Ostale pozicije koje se vrednuju po FVBU </t>
  </si>
  <si>
    <t>Rezerva za tržišnu likvidnost i nesigurnost modela</t>
  </si>
  <si>
    <t>Imovina i obaveze</t>
  </si>
  <si>
    <t>Kategorija L1</t>
  </si>
  <si>
    <t>Kategorija L2</t>
  </si>
  <si>
    <t>Kategorija L3</t>
  </si>
  <si>
    <t>FVBU – fer vrijednost kroz bilans uspjeha</t>
  </si>
  <si>
    <t>Kamatni prihod</t>
  </si>
  <si>
    <t xml:space="preserve">Neto kamatni prihod </t>
  </si>
  <si>
    <t>CSV – NKP zbirni pregled</t>
  </si>
  <si>
    <t xml:space="preserve">Vrsta imovine/obaveze </t>
  </si>
  <si>
    <t>Kamatna stopa</t>
  </si>
  <si>
    <t>FVBU</t>
  </si>
  <si>
    <t>CSV – Gubici zbog operativnog rizika</t>
  </si>
  <si>
    <t>Ukupni iznos gubitaka (000 KM)</t>
  </si>
  <si>
    <t>Ukupan iznos izloženosti operativnom riziku (000 KM)</t>
  </si>
  <si>
    <t xml:space="preserve">Relevantni pokazatelj (000 KM) </t>
  </si>
  <si>
    <t>CSV – REA zbirni pregled</t>
  </si>
  <si>
    <t>Iznos izloženosti kreditnom riziku</t>
  </si>
  <si>
    <t>Iznos izloženosti tržišnom riziku</t>
  </si>
  <si>
    <t>Iznos izloženosti operativnom riziku</t>
  </si>
  <si>
    <t>Ukupan iznos izloženosti riziku</t>
  </si>
  <si>
    <t xml:space="preserve">Stresni scenario		
</t>
  </si>
  <si>
    <t>Udio dobiti ili (–) gubitka od ulaganja u podređena društva obračunatih metodom udjela</t>
  </si>
  <si>
    <t>CSV – Neto prihodi od naknada i provizija i prihodi od dividende</t>
  </si>
  <si>
    <t>CSV - Bilans uspjeha</t>
  </si>
  <si>
    <t>Neto kamatni prihod</t>
  </si>
  <si>
    <t xml:space="preserve">Kamatni prihodi </t>
  </si>
  <si>
    <t>Kamatni rashodi</t>
  </si>
  <si>
    <t>Prihod od dividendi</t>
  </si>
  <si>
    <t>Neto prihod od naknada i provizija</t>
  </si>
  <si>
    <t>Dobici ili (–) gubici po prestanku priznavanja finansijske imovine i finansijskih obaveza koje nisu mjerene po fer vrijednosti kroz bilans uspjeha, neto</t>
  </si>
  <si>
    <t>Dobici ili (–) gubici po finansijskoj imovini i finansijskim obavezama koje se drže radi trgovanja</t>
  </si>
  <si>
    <t>UKUPNI PRIHODI IZ POSLOVANJA, NETO</t>
  </si>
  <si>
    <t>Udio dobiti ili (–) gubitka od ulaganja u podređena društva obračunat metodom udjela</t>
  </si>
  <si>
    <t>Dobit ili (–) gubitak iz operativnog rizika</t>
  </si>
  <si>
    <t>31. 12. 2022.</t>
  </si>
  <si>
    <t>31. 12. 2023.</t>
  </si>
  <si>
    <t>Uticaj na redovni osnovni kapital</t>
  </si>
  <si>
    <t>Povećanje instrumenata kapitala koji se priznaju kao redovni osnovni kapital (+)</t>
  </si>
  <si>
    <t>Otplata redovnog osnovnog kapitala, otkup (–)</t>
  </si>
  <si>
    <t>Konverzija hibridnih instrumenata u redovni osnovni kapital (+)</t>
  </si>
  <si>
    <t>Uticaj na dodatni osnovni i dopunski kapital</t>
  </si>
  <si>
    <t>Plaćene kazne / sudski troškovi (neto rezervacije) (–)</t>
  </si>
  <si>
    <t>Ostali materijalno značajni gubici i rezervacije (–)</t>
  </si>
  <si>
    <t>Redovni osnovni kapital</t>
  </si>
  <si>
    <t xml:space="preserve">Stopa redovnog osnovnog kapitala, % </t>
  </si>
  <si>
    <t>Ukupne izloženosti za stopu finansijske poluge</t>
  </si>
  <si>
    <t>CSV – Kapital</t>
  </si>
  <si>
    <t>REGULATORNI KAPITAL</t>
  </si>
  <si>
    <t xml:space="preserve">REDOVNI OSNOVNI KAPITAL </t>
  </si>
  <si>
    <t>Instrumenti kapitala koji se priznaju kao redovni osnovni kapital</t>
  </si>
  <si>
    <t>Zadržana dobit</t>
  </si>
  <si>
    <t>Ostale rezerve</t>
  </si>
  <si>
    <t xml:space="preserve">(–) Nematerijalna imovina (uključujući goodwill) </t>
  </si>
  <si>
    <t>(–) Odložena poreska imovina koja zavisi od buduće profitabilnosti i ne proizilazi iz privremenih razlika umanjenih za povezane poreske obaveze</t>
  </si>
  <si>
    <t>(–) Instrumenti redovnog osnovnog kapitala subjekata finansijskog sektora ako banka ima značajno ulaganje</t>
  </si>
  <si>
    <t xml:space="preserve">DODATNI OSNOVNI KAPITAL </t>
  </si>
  <si>
    <t xml:space="preserve">OSNOVNI KAPITAL </t>
  </si>
  <si>
    <t>DOPUNSKI KAPITAL</t>
  </si>
  <si>
    <t>UKUPAN IZNOS IZLOŽENOSTI RIZIKU</t>
  </si>
  <si>
    <t>UKUPNI IZNOS IZLOŽENOSTI RIZIKU</t>
  </si>
  <si>
    <t>STOPE KAPITALA (%)</t>
  </si>
  <si>
    <t xml:space="preserve">Stopa redovnog osnovnog kapitala </t>
  </si>
  <si>
    <t xml:space="preserve">Stopa osnovnog kapitala </t>
  </si>
  <si>
    <t>Stopa ukupnog kapitala</t>
  </si>
  <si>
    <t>Zaštitni sloj za očuvanje kapitala</t>
  </si>
  <si>
    <t>Kapitalni zahtjevi iz stuba II</t>
  </si>
  <si>
    <t>od toga: redovni osnovni kapital</t>
  </si>
  <si>
    <t>Ukupni SREP kapitalni zahtjevi</t>
  </si>
  <si>
    <t>Ukupni kapitalni zahtjevi</t>
  </si>
  <si>
    <t xml:space="preserve">Stub II (%) 
</t>
  </si>
  <si>
    <t>Zabilješke</t>
  </si>
  <si>
    <t>KAPITAL</t>
  </si>
  <si>
    <t>Pozicija u COREP izvještaju</t>
  </si>
  <si>
    <t xml:space="preserve">Izdavanje instrumenata dodatnog osnovnog kapitala sa pokretačem na ili iznad stope redovnog osnovnog kapitala (7,687%) u stresnom scenariju tokom vremenskog horizonta testiranja (+/–) </t>
  </si>
  <si>
    <t>Izdavanje instrumenata dodatnog osnovnog kapitala sa pokretačem ispod stope redovnog osnovnog kapitala (7,687%) u stresnom scenariju tokom vremenskog horizonta testiranja (+/–)</t>
  </si>
  <si>
    <t xml:space="preserve">
</t>
  </si>
  <si>
    <t>CSV – Materijalno značajne kapitalne mjere i ostvareni gubici</t>
  </si>
  <si>
    <t>Kreditni rizik Standardizovani pristup (STA) – projekcija gubitaka</t>
  </si>
  <si>
    <t xml:space="preserve">S3 izloženosti </t>
  </si>
  <si>
    <t xml:space="preserve">Stanje ECL
</t>
  </si>
  <si>
    <t xml:space="preserve">Stopa pokrivenosti S3 izloženosti </t>
  </si>
  <si>
    <t xml:space="preserve">S3 izloženosti 
</t>
  </si>
  <si>
    <t xml:space="preserve">
Od toga: 
za S3 izloženosti</t>
  </si>
  <si>
    <t xml:space="preserve">Od toga: 
za S3 izloženosti
</t>
  </si>
  <si>
    <t xml:space="preserve">Broj reda
</t>
  </si>
  <si>
    <t>Centralne vlade</t>
  </si>
  <si>
    <t>Privredna društva koja nisu MSP</t>
  </si>
  <si>
    <t>Države skupina 1</t>
  </si>
  <si>
    <t>Države skupina 2</t>
  </si>
  <si>
    <t>Stanje ECL za S1</t>
  </si>
  <si>
    <t>Stanje ECL za S2</t>
  </si>
  <si>
    <t>Stanje ECL za S3</t>
  </si>
  <si>
    <t>12M PD PiT (%)</t>
  </si>
  <si>
    <t>LGD (%)</t>
  </si>
  <si>
    <t>Cjeloživotni PD PiT (%)</t>
  </si>
  <si>
    <t>S2</t>
  </si>
  <si>
    <t>S1</t>
  </si>
  <si>
    <t>Izloženosti</t>
  </si>
  <si>
    <t>Stanje</t>
  </si>
  <si>
    <t>Implicitni ECL</t>
  </si>
  <si>
    <t>Stanja i parametri na početku godine</t>
  </si>
  <si>
    <t>S1-&gt;S2</t>
  </si>
  <si>
    <t>S1-&gt;S3</t>
  </si>
  <si>
    <t>S2-&gt;S1</t>
  </si>
  <si>
    <t>S2-&gt;S3</t>
  </si>
  <si>
    <t xml:space="preserve">Unutar tekuće godine	</t>
  </si>
  <si>
    <t>Tokovi: izloženosti koje su promijenile nivo kreditnog rizika</t>
  </si>
  <si>
    <t>S1, od čega</t>
  </si>
  <si>
    <t xml:space="preserve"> - stari S1</t>
  </si>
  <si>
    <t xml:space="preserve"> - novi S1 iz S2</t>
  </si>
  <si>
    <t>S2, od čega:</t>
  </si>
  <si>
    <t xml:space="preserve"> - stari S2</t>
  </si>
  <si>
    <t xml:space="preserve"> - novi S2 iz S1</t>
  </si>
  <si>
    <t>S3, od čega:</t>
  </si>
  <si>
    <t xml:space="preserve"> - stari S3</t>
  </si>
  <si>
    <t xml:space="preserve"> - novi S3 iz S1</t>
  </si>
  <si>
    <t xml:space="preserve"> - novi S3 iz S2 </t>
  </si>
  <si>
    <t>Iznos izloženosti</t>
  </si>
  <si>
    <t>S3-&gt;S1</t>
  </si>
  <si>
    <t>S3-&gt;S2</t>
  </si>
  <si>
    <t xml:space="preserve"> - novi S1 iz S3 </t>
  </si>
  <si>
    <t xml:space="preserve"> - novi S2 iz S3 </t>
  </si>
  <si>
    <t xml:space="preserve"> - za stari S1</t>
  </si>
  <si>
    <t xml:space="preserve"> - za novi S1 iz S2</t>
  </si>
  <si>
    <t xml:space="preserve"> - za novi S1 iz S3 </t>
  </si>
  <si>
    <t xml:space="preserve"> - za stari S2</t>
  </si>
  <si>
    <t xml:space="preserve"> - za novi S2 iz S1</t>
  </si>
  <si>
    <t xml:space="preserve"> - za novi S2 iz S3 </t>
  </si>
  <si>
    <t xml:space="preserve"> - za stari S3</t>
  </si>
  <si>
    <t xml:space="preserve"> - za novi S3 iz S1</t>
  </si>
  <si>
    <t xml:space="preserve"> - za novi S3 iz S2 </t>
  </si>
  <si>
    <t>Implicitni LGD (%)</t>
  </si>
  <si>
    <t xml:space="preserve">Implicitni ECL (%)		</t>
  </si>
  <si>
    <t>LGD1-3</t>
  </si>
  <si>
    <t>LGD2-3</t>
  </si>
  <si>
    <t>Stanja i parametri na kraju godine</t>
  </si>
  <si>
    <t>TR3-1</t>
  </si>
  <si>
    <t>TR3-2</t>
  </si>
  <si>
    <t xml:space="preserve">Implicitna cjeloživotna stopa gubitka (LRLT) (%)			</t>
  </si>
  <si>
    <t>LRLT1-2</t>
  </si>
  <si>
    <t>LRLT2-2</t>
  </si>
  <si>
    <t>LRLT3-3</t>
  </si>
  <si>
    <t xml:space="preserve">Iznos izloženosti ponderisan rizikom
</t>
  </si>
  <si>
    <t>Izloženosti
(net, after ECL)</t>
  </si>
  <si>
    <t xml:space="preserve">Average risk weights
</t>
  </si>
  <si>
    <t xml:space="preserve">   S1 izloženosti</t>
  </si>
  <si>
    <t xml:space="preserve">   S2 izloženosti</t>
  </si>
  <si>
    <t>Ukupna S1 izloženost / Ukupne S1, S3 i S3 izloženosti</t>
  </si>
  <si>
    <t>Ukupna S2 izloženost / Ukupne S1, S3 i S3 izloženosti</t>
  </si>
  <si>
    <t>Ukupna S3 izloženost / Ukupne S1, S3 i S3 izloženosti</t>
  </si>
  <si>
    <t>Ukupne izloženosti (000 KM), od toga:</t>
  </si>
  <si>
    <t>Ukupno stanje ECL (000 KM), od toga:</t>
  </si>
  <si>
    <t xml:space="preserve">   S3 izloženosti</t>
  </si>
  <si>
    <t>Udio S3 izloženosti (%)</t>
  </si>
  <si>
    <t>Pokrivenost: ukupne izloženosti (%)</t>
  </si>
  <si>
    <t>ECL S1 izloženosti / Ukupne S1 izloženosti</t>
  </si>
  <si>
    <t>ECL S1,S2 i S3 izloženosti / Ukupne S1, S2 i S3 izloženosti</t>
  </si>
  <si>
    <t>ECL S3 izloženosti / Ukupne S3 izloženosti</t>
  </si>
  <si>
    <t>Od toga: Promjena ECL za S2 (000 KM)</t>
  </si>
  <si>
    <t>Od toga: Promjena ECL za S3 (000 KM)</t>
  </si>
  <si>
    <t xml:space="preserve">Promjena ECL </t>
  </si>
  <si>
    <t>Rezerve u stresnom scenariju**</t>
  </si>
  <si>
    <t>Napomena: kamatni rashodi se prikazuju sa negativnim predznakom</t>
  </si>
  <si>
    <t>(i) Prikupljanje ugovorenih novčanih tokova ili prodaja finansijske imovine
(ii) Zadržavanje ili prodaja vlasničkih instrumenata</t>
  </si>
  <si>
    <t>(i) Prikupljanje ugovorenih novčanih tokova ili prodaja finansijske imovine ili 
(ii) zadržanje ili prodaja vlasničkih instrumenata</t>
  </si>
  <si>
    <t>Scenariji za nadzorno testiranje otpornosti na stres</t>
  </si>
  <si>
    <t>Average EIR</t>
  </si>
  <si>
    <t>New business</t>
  </si>
  <si>
    <t>Exposures outstanding</t>
  </si>
  <si>
    <t>Implied average EIR</t>
  </si>
  <si>
    <t>EIR of the volume maturing/repaid in 2022</t>
  </si>
  <si>
    <t>EIR of the volume maturing/repaid in 2023</t>
  </si>
  <si>
    <t>EIR of the volume maturing/repaid in 2024 and later</t>
  </si>
  <si>
    <t>Start of year stock</t>
  </si>
  <si>
    <t>Maturing/repaid</t>
  </si>
  <si>
    <t>Total EIR</t>
  </si>
  <si>
    <t>EIR on new business in 2022</t>
  </si>
  <si>
    <t>EIR of new business from 2021</t>
  </si>
  <si>
    <t>EIR on new business in 2023</t>
  </si>
  <si>
    <t>EIR of new business from 2022</t>
  </si>
  <si>
    <t>Fiksna</t>
  </si>
  <si>
    <t>Krediti i potraživanja – Stanovništvo – Stambeni i hipotekarni krediti</t>
  </si>
  <si>
    <t>Krediti i potraživanja – Stanovništvo – Ostalo</t>
  </si>
  <si>
    <t>Promjenljiva</t>
  </si>
  <si>
    <t>Depoziti - Države i centralne banke – po viđenju</t>
  </si>
  <si>
    <t>Depoziti – Stanovništvo – po viđenju</t>
  </si>
  <si>
    <t>Depoziti – Stanovništvo – oročeni</t>
  </si>
  <si>
    <t>Depoziti – Nefinansijska društva – po viđenju</t>
  </si>
  <si>
    <t>Depoziti – Nefinansijska društva – oročeni</t>
  </si>
  <si>
    <t>Depoziti - Države i centralne banke – oročeni</t>
  </si>
  <si>
    <t>Depoziti – Banke i ostala finansijska društva</t>
  </si>
  <si>
    <t>Ukupno imovina</t>
  </si>
  <si>
    <t>Ukupno obaveze</t>
  </si>
  <si>
    <t>Ostale obaveze</t>
  </si>
  <si>
    <t>Volume</t>
  </si>
  <si>
    <t>Volume maturing 2021</t>
  </si>
  <si>
    <t>EIR</t>
  </si>
  <si>
    <t>Volume maturing 2022</t>
  </si>
  <si>
    <t>Volume maturing 2023</t>
  </si>
  <si>
    <t>Volume maturing 2024 and later</t>
  </si>
  <si>
    <t xml:space="preserve"> of which volume maturing/repaid in individual years and the associated EIR</t>
  </si>
  <si>
    <t>Average volume outstanding (performing exposures only)</t>
  </si>
  <si>
    <t>End of period outstanding volume (performing exposures only)</t>
  </si>
  <si>
    <t>Interest income/expense</t>
  </si>
  <si>
    <t>Migration rates from performing (S1+S2) to S3</t>
  </si>
  <si>
    <t>Stanovništvo – Stambeni i hipotekarni krediti</t>
  </si>
  <si>
    <t>Stanovništvo – Ostalo</t>
  </si>
  <si>
    <t>After moves to S3</t>
  </si>
  <si>
    <t>New business in 2021</t>
  </si>
  <si>
    <t>EIR on new business in 2021</t>
  </si>
  <si>
    <t>Total interest income/expense</t>
  </si>
  <si>
    <t>New business in 2022</t>
  </si>
  <si>
    <t>New business in 2023</t>
  </si>
  <si>
    <t>Average EIR on existing volumes</t>
  </si>
  <si>
    <t>Total existing volumes</t>
  </si>
  <si>
    <t>Existing volumes maturing 2024 and later</t>
  </si>
  <si>
    <t>Existing volumes - new business from 2022</t>
  </si>
  <si>
    <t>Existing volumes - new business from 2021</t>
  </si>
  <si>
    <t>Existing volumes maturing 2023</t>
  </si>
  <si>
    <t>Existing volumes maturing 2022</t>
  </si>
  <si>
    <t>Prosječna  EKS</t>
  </si>
  <si>
    <t>Bruto izloženost</t>
  </si>
  <si>
    <t>EKS</t>
  </si>
  <si>
    <t>Volumen koji dospijeva 2023</t>
  </si>
  <si>
    <t>Stope migracija iz S1 i  S2 (S1+S2) u S3</t>
  </si>
  <si>
    <t>Iznos (stanje) na početku godine</t>
  </si>
  <si>
    <t>Nakon prelazaka u S3</t>
  </si>
  <si>
    <t>Dospjelo/otplaćeno</t>
  </si>
  <si>
    <t>Ukupni postojeći volumen</t>
  </si>
  <si>
    <t>Prosječna EKS postojećeg volumena</t>
  </si>
  <si>
    <t>Ukupna EKS</t>
  </si>
  <si>
    <t>Implicitna prosječna EKS</t>
  </si>
  <si>
    <t>Kamatni prihod/rashod</t>
  </si>
  <si>
    <t>Volumen</t>
  </si>
  <si>
    <t>Prosječna EKS</t>
  </si>
  <si>
    <t>od čega:  volumen koji dospijeva, ili je otplaćen, po godinama i pripadajuća EKS</t>
  </si>
  <si>
    <t>Novo poslovanje u 2023</t>
  </si>
  <si>
    <t>EKS-novo poslovanje u 2023</t>
  </si>
  <si>
    <t>Ukupni kamatni prihod/rashod</t>
  </si>
  <si>
    <t>Novo poslovanje</t>
  </si>
  <si>
    <t>BDP</t>
  </si>
  <si>
    <t>Promjena</t>
  </si>
  <si>
    <t>Dugoročne kamatne stope (promjena)</t>
  </si>
  <si>
    <t>Agregatne stope prelazaka</t>
  </si>
  <si>
    <t>(1.0 = bez promjene)</t>
  </si>
  <si>
    <t>Porast  LGD i  LR3-3</t>
  </si>
  <si>
    <t>Parametar za LRLT2-2</t>
  </si>
  <si>
    <t>(u slučaju da ga nema)</t>
  </si>
  <si>
    <t>Minimalne stope ECL</t>
  </si>
  <si>
    <t>Nivo kreditnog rizika  1</t>
  </si>
  <si>
    <t>Nivo kreditnog rizika  2</t>
  </si>
  <si>
    <t>Nivo kreditnog rizika  3</t>
  </si>
  <si>
    <t>Faktor promjene za TR2-1</t>
  </si>
  <si>
    <t>Promjene LGD i  LR3-3</t>
  </si>
  <si>
    <t>Šok</t>
  </si>
  <si>
    <t>Promjena marže</t>
  </si>
  <si>
    <t>Referentna kamatna stopa</t>
  </si>
  <si>
    <t>Elastičnost</t>
  </si>
  <si>
    <t>Marže</t>
  </si>
  <si>
    <t>Ostalo (promjena na godišnjem nivou)</t>
  </si>
  <si>
    <t>SCENARIO</t>
  </si>
  <si>
    <t>CR_REF</t>
  </si>
  <si>
    <t>IR_REF</t>
  </si>
  <si>
    <t xml:space="preserve">Makroekonomski scenariji </t>
  </si>
  <si>
    <t>Kreditni rizik - Referntne vrijednosti</t>
  </si>
  <si>
    <t>Makroekonomski scenariji ključnih makroekonomskih varijabli projiciranih od strane CBBiH za osnovni i stresni scenario</t>
  </si>
  <si>
    <t xml:space="preserve">Tržišni rizik - Referntne vrijednosti </t>
  </si>
  <si>
    <t xml:space="preserve">Format i struktura obrazaca ne smije se mijenjati, tj. jedino se mogu unositi ulazni podaci (prazna polja bez boje: u skladu sa tabelom sa definisanim kategorijama polja). Dakle, nijedan red ili kolona ne bi trebala biti ubačena, premještena ili zamijenjena, te banka ne smije mijenjati formule u obrascima. 			
</t>
  </si>
  <si>
    <t>Države skupine 1</t>
  </si>
  <si>
    <t>Države skupine 2</t>
  </si>
  <si>
    <t>F BiH ili RS</t>
  </si>
  <si>
    <t xml:space="preserve">Privredna društva </t>
  </si>
  <si>
    <t>FBiH ili RS</t>
  </si>
  <si>
    <t>Aktuelni podaci</t>
  </si>
  <si>
    <t xml:space="preserve">Države skupine 1 </t>
  </si>
  <si>
    <t>FVOSD</t>
  </si>
  <si>
    <t>Ostala sveobuhvatna dobit (OSD)</t>
  </si>
  <si>
    <t>OSD uticaj</t>
  </si>
  <si>
    <t>FVOSD - fer vrijednost kroz ostalu sveobuhvatnu dobit</t>
  </si>
  <si>
    <t>Krediti i potraživanja / Dužnički VP - Država skupine 1</t>
  </si>
  <si>
    <t>Krediti i potraživanja / Dužnički VP - Država  skupine 2</t>
  </si>
  <si>
    <t>Krediti i potraživanja / Dužnički VP – Banke i ostala finansijska društva</t>
  </si>
  <si>
    <t>Krediti i potraživanja / Dužnički VP – Nefinansijska društva</t>
  </si>
  <si>
    <t>Referentne vrijednosti za parametre kreditnog rizika u osnovnom i stresnom scenariju</t>
  </si>
  <si>
    <t xml:space="preserve">Referentne vrijednosti za šokove tržišnih stopa, stope elastičnosti </t>
  </si>
  <si>
    <t>Vlade</t>
  </si>
  <si>
    <t>Pretpostavljeni faktori promjene za PD</t>
  </si>
  <si>
    <t>Minimalni PD/TR</t>
  </si>
  <si>
    <t xml:space="preserve">Relativna pomjena LGD za LRLT1-2 i LRLT 2-2- u slučaju da nema podataka za LGD </t>
  </si>
  <si>
    <t>Pretpostavljeni faktori promjene PD</t>
  </si>
  <si>
    <r>
      <t>Šokovi tržišnih sto</t>
    </r>
    <r>
      <rPr>
        <b/>
        <i/>
        <sz val="11"/>
        <color theme="0"/>
        <rFont val="Calibri"/>
        <family val="2"/>
        <charset val="204"/>
        <scheme val="minor"/>
      </rPr>
      <t>pa i stope elastičnosti</t>
    </r>
  </si>
  <si>
    <t>Država BiH (centralna vlada, regionalne vlade i lokalne vlasti)</t>
  </si>
  <si>
    <t>Depoziti banaka i ostalih finansijskih društava</t>
  </si>
  <si>
    <t>Dužnički VP (isključene pokrivene obveznice)</t>
  </si>
  <si>
    <t>Promjena RKS</t>
  </si>
  <si>
    <t>Rezerve likvidnosti i nesigurnost modela – koje se drže radi trgovanja</t>
  </si>
  <si>
    <t>Rezerve likvidnosti i nesigurnost modela – ostale pozicije po FVBU</t>
  </si>
  <si>
    <t>Rezerve likvidnosti i nesigurnost modela – FVOSD</t>
  </si>
  <si>
    <t>** Rezerve trebaju biti iskazane u pozitivnom broju.</t>
  </si>
  <si>
    <t>Prosječan bruto volumen (S1, S2 izloženosti)</t>
  </si>
  <si>
    <t>Kraj perioda-prosječan bruto volumen (S1, S2 izloženosti)</t>
  </si>
  <si>
    <t>Administrativni rashodi</t>
  </si>
  <si>
    <t>Amortizacija</t>
  </si>
  <si>
    <t xml:space="preserve">Zadržana dobit </t>
  </si>
  <si>
    <t>Dobici ili (-) gubici po finansijskoj imovini kojom se ne trguje a koja se obavezno mjeri po FV BU i dobici ili gubici po finansijskoj imovini i finansijskim obavezama po FV BU</t>
  </si>
  <si>
    <t>Kursne razlike, neto</t>
  </si>
  <si>
    <t>Dobici ili (-) gubici po prestanku priznavanja nefinansijske imovine, neto</t>
  </si>
  <si>
    <t>Povećanje ili smanjenje ECL za finansijsku imovinu po amortizovanom trošku</t>
  </si>
  <si>
    <t xml:space="preserve">Ostali prihodi ili (–) troškovi </t>
  </si>
  <si>
    <t xml:space="preserve">Dobit ili (–) gubitak prije oporezivanja </t>
  </si>
  <si>
    <t xml:space="preserve">Dobit ili (–) gubitak nakon oporezivanja </t>
  </si>
  <si>
    <t>Iznos dividendi za raspodjelu (prije razmatranja ograničenja najvećeg raspodjeljivog iznosa - NRI)</t>
  </si>
  <si>
    <t>Odnos isplate dividendi (%)</t>
  </si>
  <si>
    <t>Porez na dobit</t>
  </si>
  <si>
    <t>Prilagodba za jednokratne uticaje</t>
  </si>
  <si>
    <t>Zahtjev za zaštitini sloj za očuvanje kapitala (%)</t>
  </si>
  <si>
    <t>Ostala sveobuhvatna dobit</t>
  </si>
  <si>
    <t>Uticaj koji proizilazi iz ponovnog vrednovanja i rezervi za tržišnu likvidnost i nesigurnost modela</t>
  </si>
  <si>
    <t>Podaci u procentima trebaju biti iskazani u formatu 'X,XX%'.</t>
  </si>
  <si>
    <t xml:space="preserve">Ukupne izloženosti za stopu finansijske poluge </t>
  </si>
  <si>
    <t>Finansijska poluga</t>
  </si>
  <si>
    <t>Finansijska poluga, %</t>
  </si>
  <si>
    <t>Dobit ili (–) gubitak tekuće godine nakon oporezivanja</t>
  </si>
  <si>
    <t>FBiH i RS</t>
  </si>
  <si>
    <t>Ostala aktiva</t>
  </si>
  <si>
    <t>Kontakt osobe</t>
  </si>
  <si>
    <t>Ime i prezime</t>
  </si>
  <si>
    <t>Broj telefona</t>
  </si>
  <si>
    <t>Email adresa</t>
  </si>
  <si>
    <t>Obrazac</t>
  </si>
  <si>
    <t>Osnovni podaci</t>
  </si>
  <si>
    <t xml:space="preserve">C 01.00 (r340,c010) </t>
  </si>
  <si>
    <t>(–) Odložena poreska imovina koja se meže odbiti i koja zavisi od buduće profitabilnosti i proizilazi iz privremenih razlika</t>
  </si>
  <si>
    <t xml:space="preserve">C 01.00 (r750,c010) </t>
  </si>
  <si>
    <t xml:space="preserve">C 47.00 (r290,c010) </t>
  </si>
  <si>
    <t xml:space="preserve">C 47.00 (r330,c010) </t>
  </si>
  <si>
    <t>(mio KM, %)</t>
  </si>
  <si>
    <t>(mio KM)</t>
  </si>
  <si>
    <t>Dužnički VP i subordinisani dug</t>
  </si>
  <si>
    <t>( %)</t>
  </si>
  <si>
    <t>12M PD PiT S1</t>
  </si>
  <si>
    <t>12M PD PiT S2</t>
  </si>
  <si>
    <t>LT PD PiT S2</t>
  </si>
  <si>
    <t>LGD S1</t>
  </si>
  <si>
    <t>LGD S2</t>
  </si>
  <si>
    <t>LTLR3-3</t>
  </si>
  <si>
    <t>Vrijednosti parametara</t>
  </si>
  <si>
    <t>TRA_CR_PAR</t>
  </si>
  <si>
    <t xml:space="preserve">Parametri kreditnog rizika </t>
  </si>
  <si>
    <t>Kreditni rizik Standardizovani pristup (STA) –  Parametri kreditnog rizika</t>
  </si>
  <si>
    <t>Porast  LR1-2 i LR2-2</t>
  </si>
  <si>
    <t xml:space="preserve">Monetarni iznosi trebaju biti iskazani u milionima KM, ako nije drugačije navedeno, uz napomenu da monetarne iznose ne treba zaokruživati (npr. iznos od 23.787,23 KM će biti prikazan kao 0,02378723 miliona KM) . Svi monetarni iznosi izraženi u stranim valutama preračunavaju se u KM primjenom srednjeg kursa CBBiH koji vrijedi na izvještajni datum.	</t>
  </si>
  <si>
    <t>Promjene u odnosu na 2022. nakon transformacije primjenom standardizovane normalne raspodjele</t>
  </si>
  <si>
    <r>
      <t xml:space="preserve">Pretpostavka  u vezi </t>
    </r>
    <r>
      <rPr>
        <b/>
        <i/>
        <sz val="10"/>
        <color theme="1"/>
        <rFont val="Calibri"/>
        <family val="2"/>
        <charset val="204"/>
        <scheme val="minor"/>
      </rPr>
      <t>stope ozdravljenja</t>
    </r>
    <r>
      <rPr>
        <b/>
        <sz val="10"/>
        <color theme="1"/>
        <rFont val="Calibri"/>
        <family val="2"/>
        <charset val="238"/>
        <scheme val="minor"/>
      </rPr>
      <t>: faktor promjene  u odnosu na prosječnu vrijednost tokom 2018-2022</t>
    </r>
  </si>
  <si>
    <t>(u odnosu na nivo iz 2022. godine, 1.0 = bez promjene)</t>
  </si>
  <si>
    <t>u poređenju sa  2022,  izraženo u pp</t>
  </si>
  <si>
    <t xml:space="preserve">Transformisane vrijednosti: promjene u odnosu na 2022 </t>
  </si>
  <si>
    <t>Tokovi između nivoa kreditnog rizika</t>
  </si>
  <si>
    <t>Tokovi: broj partija koje su promijenile nivo kreditnog rizika</t>
  </si>
  <si>
    <t>Implicitni TR izračunat na osnovu broja partija</t>
  </si>
  <si>
    <t>Broj partija</t>
  </si>
  <si>
    <t>Umanjenje i promjena vrijednosti nefinansijske imovine</t>
  </si>
  <si>
    <t xml:space="preserve">Povećanje ili smanjenje ECL za finansijsku imovinu po fer vrijednosti kroz ostali ukupni rezultat </t>
  </si>
  <si>
    <t>Implicitni TR izračunat na osnovu iznosa izloženosti</t>
  </si>
  <si>
    <t>Krediti i potraživanja / Dužnički VP - Država BiH (centralne, regionalne i lokalne vlasti)</t>
  </si>
  <si>
    <t xml:space="preserve">Neto izdavanje dodatnih osnovnih i dopunskih instrumenata od 1. januara do 30. aprila 2023. godine na osnovu člana 16. stav 2. tačka n) Odluke o izračunavanju kapitala banaka
</t>
  </si>
  <si>
    <t>Ostvareni gubici od 1. januara do 30. aprila 2023. godine</t>
  </si>
  <si>
    <t xml:space="preserve">Izdavanje instrumenata redovnog osnovnog kapitala od 1. januara do 30. aprila 2023. godine
</t>
  </si>
  <si>
    <t>2024.</t>
  </si>
  <si>
    <t>2025.</t>
  </si>
  <si>
    <t>Pozicije na 31. 12. 2022.</t>
  </si>
  <si>
    <t>Pozicije na 31.12.2022.</t>
  </si>
  <si>
    <t>Zbir fer vrijednosti imovine (pozitivnih) i obaveza (pozitivan)</t>
  </si>
  <si>
    <t>Od toga: uticaj na pozicije klasifikovane kao kategorija L2</t>
  </si>
  <si>
    <t>Od toga: uticaj na pozicije klasifikovane kao kategorija L3</t>
  </si>
  <si>
    <t>Od toga: uticaj na direktne pozicije centralne vlade</t>
  </si>
  <si>
    <t>Na 31.12.2022.</t>
  </si>
  <si>
    <t>Projekcije 2023-2025</t>
  </si>
  <si>
    <t>Volumen koji dospijeva 2024</t>
  </si>
  <si>
    <t>Volumen koji dospijeva 2025</t>
  </si>
  <si>
    <t>Volumen koji dospijeva 2026 i nakon</t>
  </si>
  <si>
    <t>Postojeći volumen koji dospijeva u 2024</t>
  </si>
  <si>
    <t>EKS -volumen koji dospijeva ili je otplaćen -2024</t>
  </si>
  <si>
    <t>Postojeći volumen koji dospijeva- 2025</t>
  </si>
  <si>
    <t>EKS-volumen koji dospijeva ili će biti otplaćen 2025</t>
  </si>
  <si>
    <t>Postojeći volumen koji dospijeva 2026 i nakon</t>
  </si>
  <si>
    <t>EKS-volumen koji dospijeva ili će biti otplaćen 2026 i nakon</t>
  </si>
  <si>
    <t>Novo poslovanje u 2024</t>
  </si>
  <si>
    <t>EKS-novo poslovanje u 2024</t>
  </si>
  <si>
    <t>Postojeći volumen -novo poslovanje iz 2023</t>
  </si>
  <si>
    <t>EKS -novo poslovanje iz 2023</t>
  </si>
  <si>
    <t>Postojeći volumen koji dospijeva 2025</t>
  </si>
  <si>
    <t>Novo poslovanje u 2025</t>
  </si>
  <si>
    <t>EKS-novo poslovanje u 2025</t>
  </si>
  <si>
    <t>Postojeći volumen-novo poslovanje iz 2024</t>
  </si>
  <si>
    <t>EKS -novo poslovanje iz 2024</t>
  </si>
  <si>
    <t>31. 12. 2024.</t>
  </si>
  <si>
    <t>31. 12. 2025.</t>
  </si>
  <si>
    <t>Inflacija (CPI)</t>
  </si>
  <si>
    <t>Stopa nezaposlenosti</t>
  </si>
  <si>
    <t>Stopa nezaposlenosti (promjena)</t>
  </si>
  <si>
    <t>6M Euribor</t>
  </si>
  <si>
    <t>12M Euribor</t>
  </si>
  <si>
    <t>Kamatne stope (razina)</t>
  </si>
  <si>
    <t>Šok kamatnih stopa (promjena)</t>
  </si>
  <si>
    <t>Cijene nekretnina</t>
  </si>
  <si>
    <t>Prosječna plaća</t>
  </si>
  <si>
    <t>OSNOVNI 2023.</t>
  </si>
  <si>
    <t>STRESNI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</si>
</sst>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â‚¬&quot;* #,##0.00_-;\-&quot;â‚¬&quot;* #,##0.00_-;_-&quot;â‚¬&quot;* &quot;-&quot;??_-;_-@_-"/>
    <numFmt numFmtId="166" formatCode="_-* #,##0.00_-;\-* #,##0.00_-;_-* \-??_-;_-@_-"/>
    <numFmt numFmtId="167" formatCode="_-* #,##0.00\ &quot;€&quot;_-;\-* #,##0.00\ &quot;€&quot;_-;_-* &quot;-&quot;??\ &quot;€&quot;_-;_-@_-"/>
    <numFmt numFmtId="168" formatCode="yyyy\-mm\-dd;@"/>
    <numFmt numFmtId="169" formatCode="0.0"/>
    <numFmt numFmtId="170" formatCode="0.0000"/>
    <numFmt numFmtId="171" formatCode="0.0000%"/>
    <numFmt numFmtId="172" formatCode="0.0%"/>
    <numFmt numFmtId="173" formatCode="&quot;Yes&quot;;[Red]&quot;No&quot;"/>
    <numFmt numFmtId="174" formatCode="0.00000"/>
    <numFmt numFmtId="175" formatCode="[&gt;0]General"/>
    <numFmt numFmtId="176" formatCode="dd/mm/yyyy;@"/>
    <numFmt numFmtId="177" formatCode="0_ ;\-0\ 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sz val="10"/>
      <name val="Helv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28"/>
      <name val="Tahoma"/>
      <family val="2"/>
    </font>
    <font>
      <sz val="10"/>
      <color theme="0" tint="-0.249977111117893"/>
      <name val="Arial"/>
      <family val="2"/>
    </font>
    <font>
      <b/>
      <sz val="28"/>
      <color theme="1"/>
      <name val="Tahoma"/>
      <family val="2"/>
    </font>
    <font>
      <b/>
      <sz val="28"/>
      <color indexed="8"/>
      <name val="Tahoma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20"/>
      <name val="Arial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6.5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</font>
    <font>
      <sz val="9"/>
      <name val="Helvetica 65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9"/>
      <name val="Tahoma"/>
      <family val="2"/>
    </font>
    <font>
      <b/>
      <sz val="24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sz val="12"/>
      <color indexed="8"/>
      <name val="Tahoma"/>
      <family val="2"/>
    </font>
    <font>
      <b/>
      <sz val="14"/>
      <color theme="1"/>
      <name val="Calibri"/>
      <family val="2"/>
      <scheme val="minor"/>
    </font>
    <font>
      <sz val="11"/>
      <color theme="0" tint="-0.249977111117893"/>
      <name val="Tahoma"/>
      <family val="2"/>
    </font>
    <font>
      <sz val="11"/>
      <color theme="6" tint="-0.499984740745262"/>
      <name val="Tahoma"/>
      <family val="2"/>
    </font>
    <font>
      <sz val="11"/>
      <color theme="7"/>
      <name val="Tahoma"/>
      <family val="2"/>
    </font>
    <font>
      <sz val="18"/>
      <name val="Tahoma"/>
      <family val="2"/>
    </font>
    <font>
      <b/>
      <sz val="16"/>
      <color theme="1"/>
      <name val="Tahoma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rgb="FFBFBFBF"/>
      <name val="Arial"/>
      <family val="2"/>
    </font>
    <font>
      <sz val="11"/>
      <color theme="1"/>
      <name val="Calibri"/>
      <family val="2"/>
    </font>
    <font>
      <sz val="10"/>
      <color rgb="FFBFBFBF"/>
      <name val="Tahoma"/>
      <family val="2"/>
    </font>
    <font>
      <sz val="11"/>
      <color rgb="FFF2F2F2"/>
      <name val="Calibri"/>
      <family val="2"/>
    </font>
    <font>
      <b/>
      <sz val="10"/>
      <color rgb="FFBFBFBF"/>
      <name val="Tahoma"/>
      <family val="2"/>
    </font>
    <font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FFFF"/>
      <name val="Tahoma"/>
      <family val="2"/>
      <charset val="238"/>
    </font>
    <font>
      <b/>
      <sz val="10"/>
      <color theme="0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name val="Tahoma"/>
      <family val="2"/>
    </font>
    <font>
      <b/>
      <sz val="12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247198"/>
        <bgColor rgb="FF000000"/>
      </patternFill>
    </fill>
    <fill>
      <patternFill patternType="solid">
        <fgColor rgb="FF247198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4794C9"/>
        <bgColor indexed="64"/>
      </patternFill>
    </fill>
    <fill>
      <patternFill patternType="solid">
        <fgColor rgb="FF4794C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21658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66C91"/>
        <bgColor indexed="64"/>
      </patternFill>
    </fill>
    <fill>
      <patternFill patternType="solid">
        <fgColor rgb="FF266C91"/>
        <bgColor rgb="FF000000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52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0" fontId="11" fillId="20" borderId="13" applyNumberFormat="0" applyAlignment="0" applyProtection="0"/>
    <xf numFmtId="0" fontId="12" fillId="21" borderId="14" applyNumberFormat="0" applyAlignment="0" applyProtection="0"/>
    <xf numFmtId="0" fontId="13" fillId="0" borderId="15" applyNumberFormat="0" applyFill="0" applyAlignment="0" applyProtection="0"/>
    <xf numFmtId="0" fontId="14" fillId="21" borderId="14" applyNumberFormat="0" applyAlignment="0" applyProtection="0"/>
    <xf numFmtId="0" fontId="14" fillId="21" borderId="14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166" fontId="25" fillId="0" borderId="0" applyFill="0" applyBorder="0" applyAlignment="0" applyProtection="0"/>
    <xf numFmtId="166" fontId="25" fillId="0" borderId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23" borderId="19" applyNumberFormat="0" applyFont="0" applyAlignment="0" applyProtection="0"/>
    <xf numFmtId="0" fontId="25" fillId="23" borderId="19" applyNumberFormat="0" applyFont="0" applyAlignment="0" applyProtection="0"/>
    <xf numFmtId="0" fontId="25" fillId="23" borderId="19" applyNumberFormat="0" applyFont="0" applyAlignment="0" applyProtection="0"/>
    <xf numFmtId="0" fontId="29" fillId="20" borderId="20" applyNumberFormat="0" applyAlignment="0" applyProtection="0"/>
    <xf numFmtId="0" fontId="29" fillId="20" borderId="20" applyNumberFormat="0" applyAlignment="0" applyProtection="0"/>
    <xf numFmtId="9" fontId="25" fillId="0" borderId="0" applyFont="0" applyFill="0" applyBorder="0" applyAlignment="0" applyProtection="0"/>
    <xf numFmtId="0" fontId="30" fillId="20" borderId="2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15" fillId="0" borderId="18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2" borderId="0" applyNumberFormat="0" applyBorder="0" applyAlignment="0" applyProtection="0"/>
    <xf numFmtId="0" fontId="53" fillId="8" borderId="0" applyNumberFormat="0" applyBorder="0" applyAlignment="0" applyProtection="0"/>
    <xf numFmtId="0" fontId="4" fillId="3" borderId="0" applyNumberFormat="0" applyBorder="0" applyAlignment="0" applyProtection="0"/>
    <xf numFmtId="0" fontId="53" fillId="9" borderId="0" applyNumberFormat="0" applyBorder="0" applyAlignment="0" applyProtection="0"/>
    <xf numFmtId="0" fontId="4" fillId="4" borderId="0" applyNumberFormat="0" applyBorder="0" applyAlignment="0" applyProtection="0"/>
    <xf numFmtId="0" fontId="53" fillId="23" borderId="0" applyNumberFormat="0" applyBorder="0" applyAlignment="0" applyProtection="0"/>
    <xf numFmtId="0" fontId="4" fillId="5" borderId="0" applyNumberFormat="0" applyBorder="0" applyAlignment="0" applyProtection="0"/>
    <xf numFmtId="0" fontId="53" fillId="7" borderId="0" applyNumberFormat="0" applyBorder="0" applyAlignment="0" applyProtection="0"/>
    <xf numFmtId="0" fontId="4" fillId="6" borderId="0" applyNumberFormat="0" applyBorder="0" applyAlignment="0" applyProtection="0"/>
    <xf numFmtId="0" fontId="53" fillId="6" borderId="0" applyNumberFormat="0" applyBorder="0" applyAlignment="0" applyProtection="0"/>
    <xf numFmtId="0" fontId="4" fillId="7" borderId="0" applyNumberFormat="0" applyBorder="0" applyAlignment="0" applyProtection="0"/>
    <xf numFmtId="0" fontId="53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8" borderId="0" applyNumberFormat="0" applyBorder="0" applyAlignment="0" applyProtection="0"/>
    <xf numFmtId="0" fontId="53" fillId="6" borderId="0" applyNumberFormat="0" applyBorder="0" applyAlignment="0" applyProtection="0"/>
    <xf numFmtId="0" fontId="4" fillId="9" borderId="0" applyNumberFormat="0" applyBorder="0" applyAlignment="0" applyProtection="0"/>
    <xf numFmtId="0" fontId="53" fillId="9" borderId="0" applyNumberFormat="0" applyBorder="0" applyAlignment="0" applyProtection="0"/>
    <xf numFmtId="0" fontId="4" fillId="10" borderId="0" applyNumberFormat="0" applyBorder="0" applyAlignment="0" applyProtection="0"/>
    <xf numFmtId="0" fontId="53" fillId="22" borderId="0" applyNumberFormat="0" applyBorder="0" applyAlignment="0" applyProtection="0"/>
    <xf numFmtId="0" fontId="4" fillId="5" borderId="0" applyNumberFormat="0" applyBorder="0" applyAlignment="0" applyProtection="0"/>
    <xf numFmtId="0" fontId="53" fillId="3" borderId="0" applyNumberFormat="0" applyBorder="0" applyAlignment="0" applyProtection="0"/>
    <xf numFmtId="0" fontId="4" fillId="8" borderId="0" applyNumberFormat="0" applyBorder="0" applyAlignment="0" applyProtection="0"/>
    <xf numFmtId="0" fontId="53" fillId="6" borderId="0" applyNumberFormat="0" applyBorder="0" applyAlignment="0" applyProtection="0"/>
    <xf numFmtId="0" fontId="4" fillId="11" borderId="0" applyNumberFormat="0" applyBorder="0" applyAlignment="0" applyProtection="0"/>
    <xf numFmtId="0" fontId="53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2" borderId="0" applyNumberFormat="0" applyBorder="0" applyAlignment="0" applyProtection="0"/>
    <xf numFmtId="0" fontId="7" fillId="6" borderId="0" applyNumberFormat="0" applyBorder="0" applyAlignment="0" applyProtection="0"/>
    <xf numFmtId="0" fontId="6" fillId="9" borderId="0" applyNumberFormat="0" applyBorder="0" applyAlignment="0" applyProtection="0"/>
    <xf numFmtId="0" fontId="7" fillId="1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3" borderId="0" applyNumberFormat="0" applyBorder="0" applyAlignment="0" applyProtection="0"/>
    <xf numFmtId="0" fontId="7" fillId="3" borderId="0" applyNumberFormat="0" applyBorder="0" applyAlignment="0" applyProtection="0"/>
    <xf numFmtId="0" fontId="6" fillId="14" borderId="0" applyNumberFormat="0" applyBorder="0" applyAlignment="0" applyProtection="0"/>
    <xf numFmtId="0" fontId="7" fillId="6" borderId="0" applyNumberFormat="0" applyBorder="0" applyAlignment="0" applyProtection="0"/>
    <xf numFmtId="0" fontId="6" fillId="15" borderId="0" applyNumberFormat="0" applyBorder="0" applyAlignment="0" applyProtection="0"/>
    <xf numFmtId="0" fontId="7" fillId="9" borderId="0" applyNumberFormat="0" applyBorder="0" applyAlignment="0" applyProtection="0"/>
    <xf numFmtId="0" fontId="6" fillId="16" borderId="0" applyNumberFormat="0" applyBorder="0" applyAlignment="0" applyProtection="0"/>
    <xf numFmtId="0" fontId="7" fillId="35" borderId="0" applyNumberFormat="0" applyBorder="0" applyAlignment="0" applyProtection="0"/>
    <xf numFmtId="0" fontId="6" fillId="17" borderId="0" applyNumberFormat="0" applyBorder="0" applyAlignment="0" applyProtection="0"/>
    <xf numFmtId="0" fontId="7" fillId="19" borderId="0" applyNumberFormat="0" applyBorder="0" applyAlignment="0" applyProtection="0"/>
    <xf numFmtId="0" fontId="6" fillId="18" borderId="0" applyNumberFormat="0" applyBorder="0" applyAlignment="0" applyProtection="0"/>
    <xf numFmtId="0" fontId="7" fillId="11" borderId="0" applyNumberFormat="0" applyBorder="0" applyAlignment="0" applyProtection="0"/>
    <xf numFmtId="0" fontId="6" fillId="13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17" borderId="0" applyNumberFormat="0" applyBorder="0" applyAlignment="0" applyProtection="0"/>
    <xf numFmtId="0" fontId="8" fillId="3" borderId="0" applyNumberFormat="0" applyBorder="0" applyAlignment="0" applyProtection="0"/>
    <xf numFmtId="0" fontId="22" fillId="5" borderId="0" applyNumberFormat="0" applyBorder="0" applyAlignment="0" applyProtection="0"/>
    <xf numFmtId="0" fontId="16" fillId="7" borderId="13" applyNumberFormat="0" applyAlignment="0" applyProtection="0"/>
    <xf numFmtId="0" fontId="16" fillId="7" borderId="13" applyNumberFormat="0" applyAlignment="0" applyProtection="0"/>
    <xf numFmtId="0" fontId="16" fillId="7" borderId="13" applyNumberFormat="0" applyAlignment="0" applyProtection="0"/>
    <xf numFmtId="0" fontId="16" fillId="7" borderId="13" applyNumberFormat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0" fontId="10" fillId="20" borderId="13" applyNumberFormat="0" applyAlignment="0" applyProtection="0"/>
    <xf numFmtId="0" fontId="54" fillId="37" borderId="13" applyNumberFormat="0" applyAlignment="0" applyProtection="0"/>
    <xf numFmtId="0" fontId="11" fillId="20" borderId="13" applyNumberFormat="0" applyAlignment="0" applyProtection="0"/>
    <xf numFmtId="0" fontId="11" fillId="20" borderId="13" applyNumberFormat="0" applyAlignment="0" applyProtection="0"/>
    <xf numFmtId="0" fontId="11" fillId="20" borderId="13" applyNumberFormat="0" applyAlignment="0" applyProtection="0"/>
    <xf numFmtId="0" fontId="14" fillId="21" borderId="14" applyNumberFormat="0" applyAlignment="0" applyProtection="0"/>
    <xf numFmtId="0" fontId="12" fillId="21" borderId="14" applyNumberFormat="0" applyAlignment="0" applyProtection="0"/>
    <xf numFmtId="3" fontId="37" fillId="33" borderId="9" applyFont="0" applyFill="0" applyProtection="0">
      <alignment horizontal="right"/>
    </xf>
    <xf numFmtId="3" fontId="37" fillId="33" borderId="9" applyFont="0" applyFill="0" applyProtection="0">
      <alignment horizontal="right"/>
    </xf>
    <xf numFmtId="3" fontId="37" fillId="33" borderId="9" applyFont="0" applyFill="0" applyProtection="0">
      <alignment horizontal="right"/>
    </xf>
    <xf numFmtId="3" fontId="37" fillId="33" borderId="9" applyFont="0" applyFill="0" applyProtection="0">
      <alignment horizontal="right"/>
    </xf>
    <xf numFmtId="3" fontId="37" fillId="33" borderId="9" applyFont="0" applyFill="0" applyProtection="0">
      <alignment horizontal="right"/>
    </xf>
    <xf numFmtId="0" fontId="25" fillId="33" borderId="9">
      <alignment horizontal="center" vertical="center"/>
    </xf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21" borderId="14" applyNumberFormat="0" applyAlignment="0" applyProtection="0"/>
    <xf numFmtId="0" fontId="16" fillId="7" borderId="13" applyNumberFormat="0" applyAlignment="0" applyProtection="0"/>
    <xf numFmtId="167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9" fillId="6" borderId="0" applyNumberFormat="0" applyBorder="0" applyAlignment="0" applyProtection="0"/>
    <xf numFmtId="0" fontId="25" fillId="38" borderId="9" applyNumberFormat="0" applyFont="0" applyBorder="0" applyProtection="0">
      <alignment horizontal="center" vertical="center"/>
    </xf>
    <xf numFmtId="0" fontId="25" fillId="38" borderId="9" applyNumberFormat="0" applyFont="0" applyBorder="0" applyAlignment="0" applyProtection="0">
      <alignment horizontal="center"/>
    </xf>
    <xf numFmtId="0" fontId="25" fillId="38" borderId="9" applyNumberFormat="0" applyFont="0" applyBorder="0" applyAlignment="0" applyProtection="0">
      <alignment horizontal="center"/>
    </xf>
    <xf numFmtId="0" fontId="25" fillId="38" borderId="9" applyNumberFormat="0" applyFont="0" applyBorder="0" applyAlignment="0" applyProtection="0">
      <alignment horizontal="center"/>
    </xf>
    <xf numFmtId="0" fontId="25" fillId="38" borderId="9" applyNumberFormat="0" applyFont="0" applyBorder="0" applyAlignment="0" applyProtection="0">
      <alignment horizontal="center"/>
    </xf>
    <xf numFmtId="0" fontId="25" fillId="38" borderId="9" applyNumberFormat="0" applyFont="0" applyBorder="0" applyAlignment="0" applyProtection="0">
      <alignment horizontal="center"/>
    </xf>
    <xf numFmtId="0" fontId="25" fillId="38" borderId="9" applyNumberFormat="0" applyFont="0" applyBorder="0" applyAlignment="0" applyProtection="0">
      <alignment horizontal="center"/>
    </xf>
    <xf numFmtId="0" fontId="19" fillId="0" borderId="16" applyNumberFormat="0" applyFill="0" applyAlignment="0" applyProtection="0"/>
    <xf numFmtId="0" fontId="56" fillId="0" borderId="25" applyNumberFormat="0" applyFill="0" applyAlignment="0" applyProtection="0"/>
    <xf numFmtId="0" fontId="57" fillId="33" borderId="24" applyNumberFormat="0" applyFill="0" applyBorder="0" applyAlignment="0" applyProtection="0">
      <alignment horizontal="left"/>
    </xf>
    <xf numFmtId="0" fontId="20" fillId="0" borderId="17" applyNumberFormat="0" applyFill="0" applyAlignment="0" applyProtection="0"/>
    <xf numFmtId="0" fontId="5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60" fillId="0" borderId="27" applyNumberFormat="0" applyFill="0" applyAlignment="0" applyProtection="0"/>
    <xf numFmtId="0" fontId="15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33" borderId="8" applyFont="0" applyBorder="0">
      <alignment horizontal="center" wrapText="1"/>
    </xf>
    <xf numFmtId="0" fontId="61" fillId="33" borderId="8" applyFont="0" applyBorder="0">
      <alignment horizontal="center" wrapText="1"/>
    </xf>
    <xf numFmtId="0" fontId="61" fillId="33" borderId="8" applyFont="0" applyBorder="0">
      <alignment horizontal="center" wrapText="1"/>
    </xf>
    <xf numFmtId="3" fontId="25" fillId="39" borderId="9" applyFont="0" applyProtection="0">
      <alignment horizontal="right" vertical="center"/>
    </xf>
    <xf numFmtId="3" fontId="25" fillId="39" borderId="9" applyFont="0" applyProtection="0">
      <alignment horizontal="right"/>
    </xf>
    <xf numFmtId="3" fontId="25" fillId="39" borderId="9" applyFont="0" applyProtection="0">
      <alignment horizontal="right"/>
    </xf>
    <xf numFmtId="3" fontId="25" fillId="39" borderId="9" applyFont="0" applyProtection="0">
      <alignment horizontal="right"/>
    </xf>
    <xf numFmtId="3" fontId="25" fillId="39" borderId="9" applyFont="0" applyProtection="0">
      <alignment horizontal="right"/>
    </xf>
    <xf numFmtId="3" fontId="25" fillId="39" borderId="9" applyFont="0" applyProtection="0">
      <alignment horizontal="right"/>
    </xf>
    <xf numFmtId="3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10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9" fontId="25" fillId="39" borderId="9" applyFont="0" applyProtection="0">
      <alignment horizontal="right"/>
    </xf>
    <xf numFmtId="0" fontId="25" fillId="39" borderId="8" applyNumberFormat="0" applyFont="0" applyBorder="0" applyProtection="0">
      <alignment horizontal="left" vertical="center"/>
    </xf>
    <xf numFmtId="0" fontId="25" fillId="39" borderId="8" applyNumberFormat="0" applyFont="0" applyBorder="0" applyAlignment="0" applyProtection="0">
      <alignment horizontal="left"/>
    </xf>
    <xf numFmtId="0" fontId="25" fillId="39" borderId="8" applyNumberFormat="0" applyFont="0" applyBorder="0" applyAlignment="0" applyProtection="0">
      <alignment horizontal="left"/>
    </xf>
    <xf numFmtId="0" fontId="25" fillId="39" borderId="8" applyNumberFormat="0" applyFont="0" applyBorder="0" applyAlignment="0" applyProtection="0">
      <alignment horizontal="left"/>
    </xf>
    <xf numFmtId="0" fontId="62" fillId="0" borderId="0" applyNumberFormat="0" applyFill="0" applyBorder="0" applyAlignment="0" applyProtection="0">
      <alignment vertical="top"/>
      <protection locked="0"/>
    </xf>
    <xf numFmtId="0" fontId="13" fillId="0" borderId="15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0" fontId="16" fillId="22" borderId="13" applyNumberFormat="0" applyAlignment="0" applyProtection="0"/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168" fontId="25" fillId="40" borderId="9" applyFont="0" applyAlignment="0">
      <protection locked="0"/>
    </xf>
    <xf numFmtId="3" fontId="25" fillId="40" borderId="9" applyFont="0">
      <alignment horizontal="right" vertical="center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3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69" fontId="25" fillId="40" borderId="9" applyFont="0">
      <alignment horizontal="right"/>
      <protection locked="0"/>
    </xf>
    <xf numFmtId="170" fontId="25" fillId="41" borderId="9" applyProtection="0"/>
    <xf numFmtId="170" fontId="25" fillId="41" borderId="9" applyProtection="0"/>
    <xf numFmtId="170" fontId="25" fillId="41" borderId="9" applyProtection="0"/>
    <xf numFmtId="170" fontId="25" fillId="41" borderId="9" applyProtection="0"/>
    <xf numFmtId="170" fontId="25" fillId="41" borderId="9" applyProtection="0"/>
    <xf numFmtId="170" fontId="25" fillId="41" borderId="9" applyProtection="0"/>
    <xf numFmtId="170" fontId="25" fillId="41" borderId="9" applyProtection="0"/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10" fontId="25" fillId="40" borderId="9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9" fontId="25" fillId="40" borderId="10" applyFont="0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1" fontId="25" fillId="40" borderId="9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172" fontId="25" fillId="40" borderId="10" applyFont="0">
      <alignment horizontal="right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0" fontId="25" fillId="40" borderId="9" applyFont="0">
      <alignment horizontal="center" wrapText="1"/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49" fontId="25" fillId="40" borderId="9" applyFont="0" applyAlignment="0">
      <protection locked="0"/>
    </xf>
    <xf numFmtId="0" fontId="25" fillId="23" borderId="19" applyNumberFormat="0" applyFont="0" applyAlignment="0" applyProtection="0"/>
    <xf numFmtId="0" fontId="25" fillId="23" borderId="1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4" borderId="0" applyNumberFormat="0" applyBorder="0" applyAlignment="0" applyProtection="0"/>
    <xf numFmtId="0" fontId="30" fillId="20" borderId="20" applyNumberFormat="0" applyAlignment="0" applyProtection="0"/>
    <xf numFmtId="0" fontId="30" fillId="20" borderId="20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4" fillId="0" borderId="15" applyNumberFormat="0" applyFill="0" applyAlignment="0" applyProtection="0"/>
    <xf numFmtId="0" fontId="31" fillId="0" borderId="28" applyNumberFormat="0" applyFill="0" applyAlignment="0" applyProtection="0"/>
    <xf numFmtId="0" fontId="32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6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5" fillId="0" borderId="0"/>
    <xf numFmtId="0" fontId="66" fillId="0" borderId="0"/>
    <xf numFmtId="0" fontId="25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23" borderId="19" applyNumberFormat="0" applyFont="0" applyAlignment="0" applyProtection="0"/>
    <xf numFmtId="0" fontId="25" fillId="23" borderId="19" applyNumberFormat="0" applyFont="0" applyAlignment="0" applyProtection="0"/>
    <xf numFmtId="0" fontId="25" fillId="23" borderId="19" applyNumberFormat="0" applyFont="0" applyAlignment="0" applyProtection="0"/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3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69" fontId="25" fillId="42" borderId="9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10" fontId="25" fillId="42" borderId="9" applyFont="0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9" fontId="25" fillId="42" borderId="9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172" fontId="25" fillId="42" borderId="10" applyFont="0">
      <alignment horizontal="right"/>
      <protection locked="0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>
      <alignment horizontal="center" wrapText="1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25" fillId="42" borderId="9" applyNumberFormat="0" applyFont="0">
      <alignment horizontal="center" wrapText="1"/>
      <protection locked="0"/>
    </xf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29" fillId="20" borderId="20" applyNumberFormat="0" applyAlignment="0" applyProtection="0"/>
    <xf numFmtId="0" fontId="29" fillId="20" borderId="20" applyNumberFormat="0" applyAlignment="0" applyProtection="0"/>
    <xf numFmtId="0" fontId="30" fillId="37" borderId="20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3" borderId="0" applyNumberFormat="0" applyBorder="0" applyAlignment="0" applyProtection="0"/>
    <xf numFmtId="0" fontId="30" fillId="20" borderId="20" applyNumberFormat="0" applyAlignment="0" applyProtection="0"/>
    <xf numFmtId="0" fontId="71" fillId="22" borderId="0" applyNumberFormat="0" applyBorder="0" applyAlignment="0" applyProtection="0"/>
    <xf numFmtId="173" fontId="25" fillId="33" borderId="9">
      <alignment horizontal="center"/>
    </xf>
    <xf numFmtId="173" fontId="25" fillId="33" borderId="9">
      <alignment horizontal="center"/>
    </xf>
    <xf numFmtId="173" fontId="25" fillId="33" borderId="9">
      <alignment horizontal="center"/>
    </xf>
    <xf numFmtId="173" fontId="25" fillId="33" borderId="9">
      <alignment horizontal="center"/>
    </xf>
    <xf numFmtId="173" fontId="25" fillId="33" borderId="9">
      <alignment horizontal="center"/>
    </xf>
    <xf numFmtId="173" fontId="25" fillId="33" borderId="9">
      <alignment horizontal="center"/>
    </xf>
    <xf numFmtId="173" fontId="25" fillId="33" borderId="9">
      <alignment horizontal="center"/>
    </xf>
    <xf numFmtId="3" fontId="25" fillId="33" borderId="9" applyFont="0">
      <alignment horizontal="right" vertical="center"/>
    </xf>
    <xf numFmtId="3" fontId="25" fillId="33" borderId="9" applyFont="0">
      <alignment horizontal="right"/>
    </xf>
    <xf numFmtId="3" fontId="25" fillId="33" borderId="9" applyFont="0">
      <alignment horizontal="right"/>
    </xf>
    <xf numFmtId="3" fontId="25" fillId="33" borderId="9" applyFont="0">
      <alignment horizontal="right"/>
    </xf>
    <xf numFmtId="3" fontId="25" fillId="33" borderId="9" applyFont="0">
      <alignment horizontal="right"/>
    </xf>
    <xf numFmtId="3" fontId="25" fillId="33" borderId="9" applyFont="0">
      <alignment horizontal="right"/>
    </xf>
    <xf numFmtId="3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74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69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10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9" fontId="25" fillId="33" borderId="9" applyFont="0">
      <alignment horizontal="right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175" fontId="25" fillId="33" borderId="9" applyFont="0">
      <alignment horizontal="center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42" fillId="0" borderId="0"/>
    <xf numFmtId="168" fontId="25" fillId="43" borderId="9">
      <protection locked="0"/>
    </xf>
    <xf numFmtId="168" fontId="25" fillId="43" borderId="9">
      <protection locked="0"/>
    </xf>
    <xf numFmtId="168" fontId="25" fillId="43" borderId="9">
      <protection locked="0"/>
    </xf>
    <xf numFmtId="168" fontId="25" fillId="43" borderId="9">
      <protection locked="0"/>
    </xf>
    <xf numFmtId="168" fontId="25" fillId="43" borderId="9">
      <protection locked="0"/>
    </xf>
    <xf numFmtId="168" fontId="25" fillId="43" borderId="9">
      <protection locked="0"/>
    </xf>
    <xf numFmtId="168" fontId="25" fillId="43" borderId="9">
      <protection locked="0"/>
    </xf>
    <xf numFmtId="1" fontId="25" fillId="43" borderId="9" applyFont="0">
      <alignment horizontal="right"/>
    </xf>
    <xf numFmtId="1" fontId="25" fillId="43" borderId="9" applyFont="0">
      <alignment horizontal="right"/>
    </xf>
    <xf numFmtId="1" fontId="25" fillId="43" borderId="9" applyFont="0">
      <alignment horizontal="right"/>
    </xf>
    <xf numFmtId="1" fontId="25" fillId="43" borderId="9" applyFont="0">
      <alignment horizontal="right"/>
    </xf>
    <xf numFmtId="1" fontId="25" fillId="43" borderId="9" applyFont="0">
      <alignment horizontal="right"/>
    </xf>
    <xf numFmtId="1" fontId="25" fillId="43" borderId="9" applyFont="0">
      <alignment horizontal="right"/>
    </xf>
    <xf numFmtId="1" fontId="25" fillId="43" borderId="9" applyFont="0">
      <alignment horizontal="right"/>
    </xf>
    <xf numFmtId="170" fontId="25" fillId="43" borderId="9" applyFont="0"/>
    <xf numFmtId="170" fontId="25" fillId="43" borderId="9" applyFont="0"/>
    <xf numFmtId="170" fontId="25" fillId="43" borderId="9" applyFont="0"/>
    <xf numFmtId="170" fontId="25" fillId="43" borderId="9" applyFont="0"/>
    <xf numFmtId="170" fontId="25" fillId="43" borderId="9" applyFont="0"/>
    <xf numFmtId="170" fontId="25" fillId="43" borderId="9" applyFont="0"/>
    <xf numFmtId="170" fontId="25" fillId="43" borderId="9" applyFont="0"/>
    <xf numFmtId="9" fontId="25" fillId="43" borderId="9" applyFont="0">
      <alignment horizontal="right"/>
    </xf>
    <xf numFmtId="9" fontId="25" fillId="43" borderId="9" applyFont="0">
      <alignment horizontal="right"/>
    </xf>
    <xf numFmtId="9" fontId="25" fillId="43" borderId="9" applyFont="0">
      <alignment horizontal="right"/>
    </xf>
    <xf numFmtId="9" fontId="25" fillId="43" borderId="9" applyFont="0">
      <alignment horizontal="right"/>
    </xf>
    <xf numFmtId="9" fontId="25" fillId="43" borderId="9" applyFont="0">
      <alignment horizontal="right"/>
    </xf>
    <xf numFmtId="9" fontId="25" fillId="43" borderId="9" applyFont="0">
      <alignment horizontal="right"/>
    </xf>
    <xf numFmtId="9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71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10" fontId="25" fillId="43" borderId="9" applyFont="0">
      <alignment horizontal="right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0" fontId="25" fillId="43" borderId="9" applyFont="0">
      <alignment horizontal="center" wrapText="1"/>
    </xf>
    <xf numFmtId="49" fontId="25" fillId="43" borderId="9" applyFont="0"/>
    <xf numFmtId="49" fontId="25" fillId="43" borderId="9" applyFont="0"/>
    <xf numFmtId="49" fontId="25" fillId="43" borderId="9" applyFont="0"/>
    <xf numFmtId="49" fontId="25" fillId="43" borderId="9" applyFont="0"/>
    <xf numFmtId="49" fontId="25" fillId="43" borderId="9" applyFont="0"/>
    <xf numFmtId="49" fontId="25" fillId="43" borderId="9" applyFont="0"/>
    <xf numFmtId="49" fontId="25" fillId="43" borderId="9" applyFont="0"/>
    <xf numFmtId="170" fontId="25" fillId="44" borderId="9" applyFont="0"/>
    <xf numFmtId="170" fontId="25" fillId="44" borderId="9" applyFont="0"/>
    <xf numFmtId="170" fontId="25" fillId="44" borderId="9" applyFont="0"/>
    <xf numFmtId="170" fontId="25" fillId="44" borderId="9" applyFont="0"/>
    <xf numFmtId="170" fontId="25" fillId="44" borderId="9" applyFont="0"/>
    <xf numFmtId="170" fontId="25" fillId="44" borderId="9" applyFont="0"/>
    <xf numFmtId="170" fontId="25" fillId="44" borderId="9" applyFont="0"/>
    <xf numFmtId="9" fontId="25" fillId="44" borderId="9" applyFont="0">
      <alignment horizontal="right"/>
    </xf>
    <xf numFmtId="9" fontId="25" fillId="44" borderId="9" applyFont="0">
      <alignment horizontal="right"/>
    </xf>
    <xf numFmtId="9" fontId="25" fillId="44" borderId="9" applyFont="0">
      <alignment horizontal="right"/>
    </xf>
    <xf numFmtId="9" fontId="25" fillId="44" borderId="9" applyFont="0">
      <alignment horizontal="right"/>
    </xf>
    <xf numFmtId="9" fontId="25" fillId="44" borderId="9" applyFont="0">
      <alignment horizontal="right"/>
    </xf>
    <xf numFmtId="9" fontId="25" fillId="44" borderId="9" applyFont="0">
      <alignment horizontal="right"/>
    </xf>
    <xf numFmtId="9" fontId="25" fillId="44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70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" fontId="25" fillId="45" borderId="9" applyFont="0">
      <alignment horizontal="right"/>
    </xf>
    <xf numFmtId="170" fontId="25" fillId="45" borderId="9" applyFont="0"/>
    <xf numFmtId="170" fontId="25" fillId="45" borderId="9" applyFont="0"/>
    <xf numFmtId="170" fontId="25" fillId="45" borderId="9" applyFont="0"/>
    <xf numFmtId="170" fontId="25" fillId="45" borderId="9" applyFont="0"/>
    <xf numFmtId="170" fontId="25" fillId="45" borderId="9" applyFont="0"/>
    <xf numFmtId="170" fontId="25" fillId="45" borderId="9" applyFont="0"/>
    <xf numFmtId="170" fontId="25" fillId="45" borderId="9" applyFont="0"/>
    <xf numFmtId="169" fontId="25" fillId="45" borderId="9" applyFont="0"/>
    <xf numFmtId="169" fontId="25" fillId="45" borderId="9" applyFont="0"/>
    <xf numFmtId="169" fontId="25" fillId="45" borderId="9" applyFont="0"/>
    <xf numFmtId="169" fontId="25" fillId="45" borderId="9" applyFont="0"/>
    <xf numFmtId="169" fontId="25" fillId="45" borderId="9" applyFont="0"/>
    <xf numFmtId="169" fontId="25" fillId="45" borderId="9" applyFont="0"/>
    <xf numFmtId="169" fontId="25" fillId="45" borderId="9" applyFont="0"/>
    <xf numFmtId="10" fontId="25" fillId="45" borderId="9" applyFont="0">
      <alignment horizontal="right"/>
    </xf>
    <xf numFmtId="10" fontId="25" fillId="45" borderId="9" applyFont="0">
      <alignment horizontal="right"/>
    </xf>
    <xf numFmtId="10" fontId="25" fillId="45" borderId="9" applyFont="0">
      <alignment horizontal="right"/>
    </xf>
    <xf numFmtId="10" fontId="25" fillId="45" borderId="9" applyFont="0">
      <alignment horizontal="right"/>
    </xf>
    <xf numFmtId="10" fontId="25" fillId="45" borderId="9" applyFont="0">
      <alignment horizontal="right"/>
    </xf>
    <xf numFmtId="10" fontId="25" fillId="45" borderId="9" applyFont="0">
      <alignment horizontal="right"/>
    </xf>
    <xf numFmtId="10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9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71" fontId="25" fillId="45" borderId="9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10" fontId="25" fillId="45" borderId="6" applyFont="0">
      <alignment horizontal="right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0" fontId="25" fillId="45" borderId="9" applyFont="0">
      <alignment horizontal="center" wrapText="1"/>
      <protection locked="0"/>
    </xf>
    <xf numFmtId="49" fontId="25" fillId="45" borderId="9" applyFont="0"/>
    <xf numFmtId="49" fontId="25" fillId="45" borderId="9" applyFont="0"/>
    <xf numFmtId="49" fontId="25" fillId="45" borderId="9" applyFont="0"/>
    <xf numFmtId="49" fontId="25" fillId="45" borderId="9" applyFont="0"/>
    <xf numFmtId="49" fontId="25" fillId="45" borderId="9" applyFont="0"/>
    <xf numFmtId="49" fontId="25" fillId="45" borderId="9" applyFont="0"/>
    <xf numFmtId="49" fontId="25" fillId="45" borderId="9" applyFont="0"/>
    <xf numFmtId="0" fontId="11" fillId="20" borderId="13" applyNumberFormat="0" applyAlignment="0" applyProtection="0"/>
    <xf numFmtId="0" fontId="11" fillId="20" borderId="13" applyNumberFormat="0" applyAlignment="0" applyProtection="0"/>
    <xf numFmtId="0" fontId="3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0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" fillId="0" borderId="0"/>
    <xf numFmtId="0" fontId="15" fillId="0" borderId="94" applyNumberFormat="0" applyFill="0" applyAlignment="0" applyProtection="0"/>
    <xf numFmtId="0" fontId="15" fillId="0" borderId="92" applyNumberFormat="0" applyFill="0" applyAlignment="0" applyProtection="0"/>
    <xf numFmtId="0" fontId="21" fillId="0" borderId="98" applyNumberFormat="0" applyFill="0" applyAlignment="0" applyProtection="0"/>
    <xf numFmtId="0" fontId="21" fillId="0" borderId="88" applyNumberFormat="0" applyFill="0" applyAlignment="0" applyProtection="0"/>
    <xf numFmtId="0" fontId="21" fillId="0" borderId="88" applyNumberFormat="0" applyFill="0" applyAlignment="0" applyProtection="0"/>
    <xf numFmtId="0" fontId="21" fillId="0" borderId="98" applyNumberFormat="0" applyFill="0" applyAlignment="0" applyProtection="0"/>
    <xf numFmtId="0" fontId="60" fillId="0" borderId="99" applyNumberFormat="0" applyFill="0" applyAlignment="0" applyProtection="0"/>
    <xf numFmtId="0" fontId="15" fillId="0" borderId="94" applyNumberFormat="0" applyFill="0" applyAlignment="0" applyProtection="0"/>
    <xf numFmtId="0" fontId="15" fillId="0" borderId="88" applyNumberFormat="0" applyFill="0" applyAlignment="0" applyProtection="0"/>
    <xf numFmtId="0" fontId="15" fillId="0" borderId="100" applyNumberFormat="0" applyFill="0" applyAlignment="0" applyProtection="0"/>
    <xf numFmtId="0" fontId="15" fillId="0" borderId="92" applyNumberFormat="0" applyFill="0" applyAlignment="0" applyProtection="0"/>
    <xf numFmtId="0" fontId="15" fillId="0" borderId="96" applyNumberFormat="0" applyFill="0" applyAlignment="0" applyProtection="0"/>
    <xf numFmtId="0" fontId="15" fillId="0" borderId="88" applyNumberFormat="0" applyFill="0" applyAlignment="0" applyProtection="0"/>
    <xf numFmtId="0" fontId="21" fillId="0" borderId="92" applyNumberFormat="0" applyFill="0" applyAlignment="0" applyProtection="0"/>
    <xf numFmtId="0" fontId="21" fillId="0" borderId="92" applyNumberFormat="0" applyFill="0" applyAlignment="0" applyProtection="0"/>
    <xf numFmtId="0" fontId="15" fillId="0" borderId="96" applyNumberFormat="0" applyFill="0" applyAlignment="0" applyProtection="0"/>
    <xf numFmtId="0" fontId="15" fillId="0" borderId="100" applyNumberFormat="0" applyFill="0" applyAlignment="0" applyProtection="0"/>
    <xf numFmtId="0" fontId="21" fillId="0" borderId="88" applyNumberFormat="0" applyFill="0" applyAlignment="0" applyProtection="0"/>
    <xf numFmtId="0" fontId="60" fillId="0" borderId="89" applyNumberFormat="0" applyFill="0" applyAlignment="0" applyProtection="0"/>
    <xf numFmtId="0" fontId="15" fillId="0" borderId="88" applyNumberFormat="0" applyFill="0" applyAlignment="0" applyProtection="0"/>
    <xf numFmtId="0" fontId="15" fillId="0" borderId="98" applyNumberFormat="0" applyFill="0" applyAlignment="0" applyProtection="0"/>
    <xf numFmtId="0" fontId="21" fillId="0" borderId="92" applyNumberFormat="0" applyFill="0" applyAlignment="0" applyProtection="0"/>
    <xf numFmtId="0" fontId="60" fillId="0" borderId="93" applyNumberFormat="0" applyFill="0" applyAlignment="0" applyProtection="0"/>
    <xf numFmtId="0" fontId="15" fillId="0" borderId="92" applyNumberFormat="0" applyFill="0" applyAlignment="0" applyProtection="0"/>
    <xf numFmtId="0" fontId="21" fillId="0" borderId="100" applyNumberFormat="0" applyFill="0" applyAlignment="0" applyProtection="0"/>
    <xf numFmtId="0" fontId="15" fillId="0" borderId="98" applyNumberFormat="0" applyFill="0" applyAlignment="0" applyProtection="0"/>
    <xf numFmtId="0" fontId="60" fillId="0" borderId="97" applyNumberFormat="0" applyFill="0" applyAlignment="0" applyProtection="0"/>
    <xf numFmtId="0" fontId="21" fillId="0" borderId="96" applyNumberFormat="0" applyFill="0" applyAlignment="0" applyProtection="0"/>
    <xf numFmtId="0" fontId="60" fillId="0" borderId="95" applyNumberFormat="0" applyFill="0" applyAlignment="0" applyProtection="0"/>
    <xf numFmtId="0" fontId="21" fillId="0" borderId="94" applyNumberFormat="0" applyFill="0" applyAlignment="0" applyProtection="0"/>
    <xf numFmtId="0" fontId="15" fillId="0" borderId="100" applyNumberFormat="0" applyFill="0" applyAlignment="0" applyProtection="0"/>
    <xf numFmtId="0" fontId="60" fillId="0" borderId="101" applyNumberFormat="0" applyFill="0" applyAlignment="0" applyProtection="0"/>
    <xf numFmtId="0" fontId="15" fillId="0" borderId="94" applyNumberFormat="0" applyFill="0" applyAlignment="0" applyProtection="0"/>
    <xf numFmtId="0" fontId="21" fillId="0" borderId="96" applyNumberFormat="0" applyFill="0" applyAlignment="0" applyProtection="0"/>
    <xf numFmtId="0" fontId="21" fillId="0" borderId="98" applyNumberFormat="0" applyFill="0" applyAlignment="0" applyProtection="0"/>
    <xf numFmtId="0" fontId="15" fillId="0" borderId="96" applyNumberFormat="0" applyFill="0" applyAlignment="0" applyProtection="0"/>
    <xf numFmtId="0" fontId="15" fillId="0" borderId="98" applyNumberFormat="0" applyFill="0" applyAlignment="0" applyProtection="0"/>
    <xf numFmtId="0" fontId="21" fillId="0" borderId="94" applyNumberFormat="0" applyFill="0" applyAlignment="0" applyProtection="0"/>
    <xf numFmtId="0" fontId="21" fillId="0" borderId="100" applyNumberFormat="0" applyFill="0" applyAlignment="0" applyProtection="0"/>
    <xf numFmtId="0" fontId="21" fillId="0" borderId="96" applyNumberFormat="0" applyFill="0" applyAlignment="0" applyProtection="0"/>
    <xf numFmtId="0" fontId="21" fillId="0" borderId="100" applyNumberFormat="0" applyFill="0" applyAlignment="0" applyProtection="0"/>
    <xf numFmtId="0" fontId="21" fillId="0" borderId="94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60" fillId="0" borderId="103" applyNumberFormat="0" applyFill="0" applyAlignment="0" applyProtection="0"/>
    <xf numFmtId="0" fontId="15" fillId="0" borderId="102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60" fillId="0" borderId="105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21" fillId="0" borderId="104" applyNumberFormat="0" applyFill="0" applyAlignment="0" applyProtection="0"/>
    <xf numFmtId="0" fontId="15" fillId="0" borderId="104" applyNumberFormat="0" applyFill="0" applyAlignment="0" applyProtection="0"/>
    <xf numFmtId="0" fontId="15" fillId="0" borderId="104" applyNumberFormat="0" applyFill="0" applyAlignment="0" applyProtection="0"/>
    <xf numFmtId="0" fontId="21" fillId="0" borderId="104" applyNumberFormat="0" applyFill="0" applyAlignment="0" applyProtection="0"/>
    <xf numFmtId="0" fontId="60" fillId="0" borderId="105" applyNumberFormat="0" applyFill="0" applyAlignment="0" applyProtection="0"/>
    <xf numFmtId="0" fontId="15" fillId="0" borderId="104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60" fillId="0" borderId="109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60" fillId="0" borderId="109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60" fillId="0" borderId="109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15" fillId="0" borderId="108" applyNumberFormat="0" applyFill="0" applyAlignment="0" applyProtection="0"/>
    <xf numFmtId="0" fontId="60" fillId="0" borderId="109" applyNumberFormat="0" applyFill="0" applyAlignment="0" applyProtection="0"/>
    <xf numFmtId="0" fontId="21" fillId="0" borderId="108" applyNumberFormat="0" applyFill="0" applyAlignment="0" applyProtection="0"/>
    <xf numFmtId="0" fontId="60" fillId="0" borderId="109" applyNumberFormat="0" applyFill="0" applyAlignment="0" applyProtection="0"/>
    <xf numFmtId="0" fontId="21" fillId="0" borderId="108" applyNumberFormat="0" applyFill="0" applyAlignment="0" applyProtection="0"/>
    <xf numFmtId="0" fontId="15" fillId="0" borderId="108" applyNumberFormat="0" applyFill="0" applyAlignment="0" applyProtection="0"/>
    <xf numFmtId="0" fontId="60" fillId="0" borderId="109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21" fillId="0" borderId="108" applyNumberFormat="0" applyFill="0" applyAlignment="0" applyProtection="0"/>
    <xf numFmtId="0" fontId="15" fillId="0" borderId="108" applyNumberFormat="0" applyFill="0" applyAlignment="0" applyProtection="0"/>
    <xf numFmtId="0" fontId="15" fillId="0" borderId="108" applyNumberFormat="0" applyFill="0" applyAlignment="0" applyProtection="0"/>
    <xf numFmtId="0" fontId="21" fillId="0" borderId="108" applyNumberFormat="0" applyFill="0" applyAlignment="0" applyProtection="0"/>
    <xf numFmtId="0" fontId="60" fillId="0" borderId="109" applyNumberFormat="0" applyFill="0" applyAlignment="0" applyProtection="0"/>
    <xf numFmtId="0" fontId="15" fillId="0" borderId="108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60" fillId="0" borderId="111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21" fillId="0" borderId="110" applyNumberFormat="0" applyFill="0" applyAlignment="0" applyProtection="0"/>
    <xf numFmtId="0" fontId="15" fillId="0" borderId="110" applyNumberFormat="0" applyFill="0" applyAlignment="0" applyProtection="0"/>
    <xf numFmtId="0" fontId="15" fillId="0" borderId="110" applyNumberFormat="0" applyFill="0" applyAlignment="0" applyProtection="0"/>
    <xf numFmtId="0" fontId="21" fillId="0" borderId="110" applyNumberFormat="0" applyFill="0" applyAlignment="0" applyProtection="0"/>
    <xf numFmtId="0" fontId="60" fillId="0" borderId="111" applyNumberFormat="0" applyFill="0" applyAlignment="0" applyProtection="0"/>
    <xf numFmtId="0" fontId="15" fillId="0" borderId="110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60" fillId="0" borderId="113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15" fillId="0" borderId="112" applyNumberFormat="0" applyFill="0" applyAlignment="0" applyProtection="0"/>
    <xf numFmtId="0" fontId="15" fillId="0" borderId="112" applyNumberFormat="0" applyFill="0" applyAlignment="0" applyProtection="0"/>
    <xf numFmtId="0" fontId="21" fillId="0" borderId="112" applyNumberFormat="0" applyFill="0" applyAlignment="0" applyProtection="0"/>
    <xf numFmtId="0" fontId="60" fillId="0" borderId="113" applyNumberFormat="0" applyFill="0" applyAlignment="0" applyProtection="0"/>
    <xf numFmtId="0" fontId="15" fillId="0" borderId="11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60" fillId="0" borderId="103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60" fillId="0" borderId="103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60" fillId="0" borderId="103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15" fillId="0" borderId="102" applyNumberFormat="0" applyFill="0" applyAlignment="0" applyProtection="0"/>
    <xf numFmtId="0" fontId="60" fillId="0" borderId="103" applyNumberFormat="0" applyFill="0" applyAlignment="0" applyProtection="0"/>
    <xf numFmtId="0" fontId="21" fillId="0" borderId="102" applyNumberFormat="0" applyFill="0" applyAlignment="0" applyProtection="0"/>
    <xf numFmtId="0" fontId="60" fillId="0" borderId="103" applyNumberFormat="0" applyFill="0" applyAlignment="0" applyProtection="0"/>
    <xf numFmtId="0" fontId="21" fillId="0" borderId="102" applyNumberFormat="0" applyFill="0" applyAlignment="0" applyProtection="0"/>
    <xf numFmtId="0" fontId="15" fillId="0" borderId="102" applyNumberFormat="0" applyFill="0" applyAlignment="0" applyProtection="0"/>
    <xf numFmtId="0" fontId="60" fillId="0" borderId="103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15" fillId="0" borderId="102" applyNumberFormat="0" applyFill="0" applyAlignment="0" applyProtection="0"/>
    <xf numFmtId="0" fontId="15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02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21" fillId="0" borderId="114" applyNumberFormat="0" applyFill="0" applyAlignment="0" applyProtection="0"/>
    <xf numFmtId="0" fontId="15" fillId="0" borderId="114" applyNumberFormat="0" applyFill="0" applyAlignment="0" applyProtection="0"/>
    <xf numFmtId="0" fontId="15" fillId="0" borderId="114" applyNumberFormat="0" applyFill="0" applyAlignment="0" applyProtection="0"/>
    <xf numFmtId="0" fontId="21" fillId="0" borderId="114" applyNumberFormat="0" applyFill="0" applyAlignment="0" applyProtection="0"/>
    <xf numFmtId="0" fontId="60" fillId="0" borderId="115" applyNumberFormat="0" applyFill="0" applyAlignment="0" applyProtection="0"/>
    <xf numFmtId="0" fontId="15" fillId="0" borderId="114" applyNumberFormat="0" applyFill="0" applyAlignment="0" applyProtection="0"/>
  </cellStyleXfs>
  <cellXfs count="1560">
    <xf numFmtId="0" fontId="0" fillId="0" borderId="0" xfId="0"/>
    <xf numFmtId="0" fontId="44" fillId="29" borderId="9" xfId="0" applyFont="1" applyFill="1" applyBorder="1"/>
    <xf numFmtId="0" fontId="38" fillId="32" borderId="55" xfId="0" quotePrefix="1" applyFont="1" applyFill="1" applyBorder="1" applyAlignment="1">
      <alignment horizontal="center" vertical="center" wrapText="1"/>
    </xf>
    <xf numFmtId="0" fontId="38" fillId="27" borderId="47" xfId="0" applyFont="1" applyFill="1" applyBorder="1" applyAlignment="1">
      <alignment horizontal="center" vertical="center"/>
    </xf>
    <xf numFmtId="1" fontId="38" fillId="32" borderId="55" xfId="0" quotePrefix="1" applyNumberFormat="1" applyFont="1" applyFill="1" applyBorder="1" applyAlignment="1">
      <alignment horizontal="center" vertical="center" wrapText="1"/>
    </xf>
    <xf numFmtId="0" fontId="39" fillId="27" borderId="36" xfId="0" applyFont="1" applyFill="1" applyBorder="1" applyAlignment="1">
      <alignment horizontal="center" vertical="center"/>
    </xf>
    <xf numFmtId="0" fontId="39" fillId="27" borderId="32" xfId="143" applyFont="1" applyFill="1" applyBorder="1" applyAlignment="1">
      <alignment horizontal="center" vertical="center"/>
    </xf>
    <xf numFmtId="0" fontId="39" fillId="27" borderId="36" xfId="143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9" fillId="27" borderId="48" xfId="0" applyFont="1" applyFill="1" applyBorder="1" applyAlignment="1">
      <alignment horizontal="center" vertical="center"/>
    </xf>
    <xf numFmtId="0" fontId="39" fillId="27" borderId="49" xfId="0" applyFont="1" applyFill="1" applyBorder="1" applyAlignment="1">
      <alignment horizontal="center" vertical="center"/>
    </xf>
    <xf numFmtId="0" fontId="39" fillId="27" borderId="50" xfId="0" applyFont="1" applyFill="1" applyBorder="1" applyAlignment="1">
      <alignment horizontal="center" vertical="center"/>
    </xf>
    <xf numFmtId="0" fontId="38" fillId="27" borderId="48" xfId="0" applyFont="1" applyFill="1" applyBorder="1" applyAlignment="1">
      <alignment horizontal="center" vertical="center" wrapText="1"/>
    </xf>
    <xf numFmtId="0" fontId="39" fillId="27" borderId="32" xfId="0" applyFont="1" applyFill="1" applyBorder="1" applyAlignment="1">
      <alignment horizontal="center" vertical="center"/>
    </xf>
    <xf numFmtId="10" fontId="25" fillId="0" borderId="0" xfId="145" applyNumberFormat="1" applyFont="1" applyFill="1" applyBorder="1"/>
    <xf numFmtId="0" fontId="82" fillId="0" borderId="0" xfId="0" applyFont="1"/>
    <xf numFmtId="0" fontId="39" fillId="27" borderId="32" xfId="142" applyFont="1" applyFill="1" applyBorder="1" applyAlignment="1">
      <alignment horizontal="center" vertical="center"/>
    </xf>
    <xf numFmtId="0" fontId="39" fillId="27" borderId="36" xfId="142" applyFont="1" applyFill="1" applyBorder="1" applyAlignment="1">
      <alignment horizontal="center" vertical="center"/>
    </xf>
    <xf numFmtId="49" fontId="39" fillId="27" borderId="48" xfId="0" applyNumberFormat="1" applyFont="1" applyFill="1" applyBorder="1" applyAlignment="1">
      <alignment horizontal="center"/>
    </xf>
    <xf numFmtId="49" fontId="39" fillId="27" borderId="49" xfId="0" applyNumberFormat="1" applyFont="1" applyFill="1" applyBorder="1" applyAlignment="1">
      <alignment horizontal="center"/>
    </xf>
    <xf numFmtId="49" fontId="39" fillId="27" borderId="50" xfId="0" applyNumberFormat="1" applyFont="1" applyFill="1" applyBorder="1" applyAlignment="1">
      <alignment horizontal="center"/>
    </xf>
    <xf numFmtId="49" fontId="39" fillId="27" borderId="47" xfId="0" applyNumberFormat="1" applyFont="1" applyFill="1" applyBorder="1" applyAlignment="1">
      <alignment horizontal="center" vertical="center"/>
    </xf>
    <xf numFmtId="49" fontId="39" fillId="27" borderId="32" xfId="0" applyNumberFormat="1" applyFont="1" applyFill="1" applyBorder="1" applyAlignment="1">
      <alignment horizontal="center" vertical="center"/>
    </xf>
    <xf numFmtId="49" fontId="39" fillId="27" borderId="36" xfId="0" applyNumberFormat="1" applyFont="1" applyFill="1" applyBorder="1" applyAlignment="1">
      <alignment horizontal="center" vertical="center"/>
    </xf>
    <xf numFmtId="49" fontId="38" fillId="32" borderId="32" xfId="111" applyNumberFormat="1" applyFont="1" applyFill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7" fillId="0" borderId="0" xfId="0" applyFont="1"/>
    <xf numFmtId="0" fontId="88" fillId="0" borderId="0" xfId="0" applyFont="1" applyAlignment="1">
      <alignment horizontal="center"/>
    </xf>
    <xf numFmtId="10" fontId="88" fillId="0" borderId="0" xfId="0" applyNumberFormat="1" applyFont="1"/>
    <xf numFmtId="3" fontId="88" fillId="0" borderId="0" xfId="0" applyNumberFormat="1" applyFont="1"/>
    <xf numFmtId="4" fontId="88" fillId="0" borderId="0" xfId="0" applyNumberFormat="1" applyFont="1"/>
    <xf numFmtId="2" fontId="88" fillId="0" borderId="0" xfId="0" applyNumberFormat="1" applyFont="1"/>
    <xf numFmtId="0" fontId="86" fillId="0" borderId="0" xfId="110" applyFont="1"/>
    <xf numFmtId="0" fontId="86" fillId="0" borderId="0" xfId="110" applyFont="1" applyAlignment="1">
      <alignment wrapText="1"/>
    </xf>
    <xf numFmtId="0" fontId="86" fillId="0" borderId="0" xfId="110" applyFont="1" applyAlignment="1">
      <alignment horizontal="center"/>
    </xf>
    <xf numFmtId="0" fontId="39" fillId="27" borderId="49" xfId="144" applyFont="1" applyFill="1" applyBorder="1" applyAlignment="1">
      <alignment horizontal="center"/>
    </xf>
    <xf numFmtId="0" fontId="73" fillId="0" borderId="0" xfId="144" applyFont="1"/>
    <xf numFmtId="0" fontId="38" fillId="27" borderId="47" xfId="144" applyFont="1" applyFill="1" applyBorder="1" applyAlignment="1">
      <alignment horizontal="center" vertical="center"/>
    </xf>
    <xf numFmtId="0" fontId="39" fillId="27" borderId="32" xfId="144" applyFont="1" applyFill="1" applyBorder="1" applyAlignment="1">
      <alignment horizontal="center" vertical="center"/>
    </xf>
    <xf numFmtId="0" fontId="38" fillId="46" borderId="32" xfId="144" applyFont="1" applyFill="1" applyBorder="1" applyAlignment="1" applyProtection="1">
      <alignment vertical="center" wrapText="1" shrinkToFit="1"/>
      <protection hidden="1"/>
    </xf>
    <xf numFmtId="0" fontId="39" fillId="27" borderId="36" xfId="144" applyFont="1" applyFill="1" applyBorder="1" applyAlignment="1">
      <alignment horizontal="center" vertical="center"/>
    </xf>
    <xf numFmtId="0" fontId="39" fillId="46" borderId="36" xfId="144" applyFont="1" applyFill="1" applyBorder="1" applyAlignment="1" applyProtection="1">
      <alignment horizontal="left" vertical="center" wrapText="1" indent="2"/>
      <protection hidden="1"/>
    </xf>
    <xf numFmtId="0" fontId="39" fillId="46" borderId="36" xfId="144" applyFont="1" applyFill="1" applyBorder="1" applyAlignment="1" applyProtection="1">
      <alignment horizontal="left" vertical="center" wrapText="1" indent="2" shrinkToFit="1"/>
      <protection hidden="1"/>
    </xf>
    <xf numFmtId="0" fontId="38" fillId="46" borderId="36" xfId="144" applyFont="1" applyFill="1" applyBorder="1" applyAlignment="1" applyProtection="1">
      <alignment vertical="center" wrapText="1" shrinkToFit="1"/>
      <protection hidden="1"/>
    </xf>
    <xf numFmtId="0" fontId="83" fillId="0" borderId="0" xfId="144" applyFont="1"/>
    <xf numFmtId="0" fontId="91" fillId="0" borderId="0" xfId="143" applyFont="1" applyAlignment="1">
      <alignment vertical="center"/>
    </xf>
    <xf numFmtId="0" fontId="39" fillId="27" borderId="49" xfId="143" applyFont="1" applyFill="1" applyBorder="1" applyAlignment="1">
      <alignment horizontal="center" vertical="center" wrapText="1"/>
    </xf>
    <xf numFmtId="0" fontId="39" fillId="27" borderId="50" xfId="143" applyFont="1" applyFill="1" applyBorder="1" applyAlignment="1">
      <alignment horizontal="center" vertical="center" wrapText="1"/>
    </xf>
    <xf numFmtId="0" fontId="91" fillId="0" borderId="0" xfId="143" applyFont="1" applyAlignment="1">
      <alignment horizontal="center" vertical="center" wrapText="1"/>
    </xf>
    <xf numFmtId="3" fontId="43" fillId="30" borderId="76" xfId="143" applyNumberFormat="1" applyFont="1" applyFill="1" applyBorder="1" applyAlignment="1">
      <alignment horizontal="right" vertical="center" wrapText="1"/>
    </xf>
    <xf numFmtId="0" fontId="93" fillId="0" borderId="0" xfId="143" applyFont="1" applyAlignment="1">
      <alignment vertical="center"/>
    </xf>
    <xf numFmtId="10" fontId="92" fillId="30" borderId="76" xfId="143" applyNumberFormat="1" applyFont="1" applyFill="1" applyBorder="1" applyAlignment="1">
      <alignment horizontal="right" vertical="center" wrapText="1"/>
    </xf>
    <xf numFmtId="10" fontId="92" fillId="30" borderId="71" xfId="143" applyNumberFormat="1" applyFont="1" applyFill="1" applyBorder="1" applyAlignment="1">
      <alignment horizontal="right" vertical="center" wrapText="1"/>
    </xf>
    <xf numFmtId="0" fontId="38" fillId="32" borderId="77" xfId="769" quotePrefix="1" applyFont="1" applyFill="1" applyBorder="1" applyAlignment="1">
      <alignment horizontal="center" vertical="center" wrapText="1"/>
    </xf>
    <xf numFmtId="0" fontId="94" fillId="0" borderId="0" xfId="143" applyFont="1" applyAlignment="1">
      <alignment vertical="center"/>
    </xf>
    <xf numFmtId="0" fontId="91" fillId="0" borderId="0" xfId="143" applyFont="1" applyAlignment="1">
      <alignment horizontal="center" vertical="center"/>
    </xf>
    <xf numFmtId="0" fontId="91" fillId="0" borderId="0" xfId="143" applyFont="1" applyAlignment="1">
      <alignment horizontal="left" vertical="center"/>
    </xf>
    <xf numFmtId="0" fontId="73" fillId="0" borderId="0" xfId="143" applyFont="1"/>
    <xf numFmtId="0" fontId="45" fillId="0" borderId="0" xfId="143" applyFont="1"/>
    <xf numFmtId="0" fontId="39" fillId="27" borderId="47" xfId="143" applyFont="1" applyFill="1" applyBorder="1" applyAlignment="1">
      <alignment horizontal="center" vertical="center"/>
    </xf>
    <xf numFmtId="0" fontId="39" fillId="27" borderId="48" xfId="143" applyFont="1" applyFill="1" applyBorder="1" applyAlignment="1">
      <alignment horizontal="center" vertical="center"/>
    </xf>
    <xf numFmtId="0" fontId="39" fillId="27" borderId="49" xfId="143" applyFont="1" applyFill="1" applyBorder="1" applyAlignment="1">
      <alignment horizontal="center" vertical="center"/>
    </xf>
    <xf numFmtId="0" fontId="39" fillId="27" borderId="50" xfId="143" applyFont="1" applyFill="1" applyBorder="1" applyAlignment="1">
      <alignment horizontal="center" vertical="center"/>
    </xf>
    <xf numFmtId="0" fontId="39" fillId="27" borderId="49" xfId="143" quotePrefix="1" applyFont="1" applyFill="1" applyBorder="1" applyAlignment="1">
      <alignment horizontal="center" vertical="center" wrapText="1"/>
    </xf>
    <xf numFmtId="0" fontId="39" fillId="27" borderId="32" xfId="143" applyFont="1" applyFill="1" applyBorder="1" applyAlignment="1">
      <alignment horizontal="center" vertical="center" wrapText="1"/>
    </xf>
    <xf numFmtId="0" fontId="39" fillId="27" borderId="49" xfId="144" applyFont="1" applyFill="1" applyBorder="1" applyAlignment="1" applyProtection="1">
      <alignment horizontal="center" vertical="center"/>
      <protection hidden="1"/>
    </xf>
    <xf numFmtId="0" fontId="39" fillId="27" borderId="50" xfId="144" applyFont="1" applyFill="1" applyBorder="1" applyAlignment="1" applyProtection="1">
      <alignment horizontal="center" vertical="center"/>
      <protection hidden="1"/>
    </xf>
    <xf numFmtId="0" fontId="39" fillId="27" borderId="48" xfId="144" applyFont="1" applyFill="1" applyBorder="1" applyAlignment="1" applyProtection="1">
      <alignment horizontal="center" vertical="center"/>
      <protection hidden="1"/>
    </xf>
    <xf numFmtId="0" fontId="61" fillId="0" borderId="0" xfId="0" applyFont="1"/>
    <xf numFmtId="3" fontId="45" fillId="30" borderId="9" xfId="143" applyNumberFormat="1" applyFont="1" applyFill="1" applyBorder="1" applyAlignment="1">
      <alignment horizontal="right" vertical="center" wrapText="1"/>
    </xf>
    <xf numFmtId="3" fontId="43" fillId="30" borderId="9" xfId="143" applyNumberFormat="1" applyFont="1" applyFill="1" applyBorder="1" applyAlignment="1">
      <alignment horizontal="right" vertical="center" wrapText="1"/>
    </xf>
    <xf numFmtId="10" fontId="92" fillId="30" borderId="9" xfId="143" applyNumberFormat="1" applyFont="1" applyFill="1" applyBorder="1" applyAlignment="1">
      <alignment horizontal="right" vertical="center" wrapText="1"/>
    </xf>
    <xf numFmtId="10" fontId="92" fillId="30" borderId="33" xfId="143" applyNumberFormat="1" applyFont="1" applyFill="1" applyBorder="1" applyAlignment="1">
      <alignment horizontal="right" vertical="center" wrapText="1"/>
    </xf>
    <xf numFmtId="10" fontId="92" fillId="30" borderId="40" xfId="143" applyNumberFormat="1" applyFont="1" applyFill="1" applyBorder="1" applyAlignment="1">
      <alignment horizontal="right" vertical="center" wrapText="1"/>
    </xf>
    <xf numFmtId="10" fontId="92" fillId="30" borderId="74" xfId="143" applyNumberFormat="1" applyFont="1" applyFill="1" applyBorder="1" applyAlignment="1">
      <alignment horizontal="right" vertical="center" wrapText="1"/>
    </xf>
    <xf numFmtId="3" fontId="43" fillId="30" borderId="33" xfId="143" applyNumberFormat="1" applyFont="1" applyFill="1" applyBorder="1" applyAlignment="1">
      <alignment horizontal="right" vertical="center" wrapText="1"/>
    </xf>
    <xf numFmtId="0" fontId="38" fillId="27" borderId="47" xfId="143" applyFont="1" applyFill="1" applyBorder="1" applyAlignment="1">
      <alignment horizontal="center" vertical="center"/>
    </xf>
    <xf numFmtId="3" fontId="43" fillId="30" borderId="74" xfId="143" applyNumberFormat="1" applyFont="1" applyFill="1" applyBorder="1" applyAlignment="1">
      <alignment horizontal="right" vertical="center" wrapText="1"/>
    </xf>
    <xf numFmtId="3" fontId="92" fillId="30" borderId="33" xfId="143" applyNumberFormat="1" applyFont="1" applyFill="1" applyBorder="1" applyAlignment="1">
      <alignment horizontal="right" vertical="center" wrapText="1"/>
    </xf>
    <xf numFmtId="0" fontId="38" fillId="27" borderId="32" xfId="144" applyFont="1" applyFill="1" applyBorder="1" applyAlignment="1">
      <alignment horizontal="center" vertical="center" wrapText="1"/>
    </xf>
    <xf numFmtId="0" fontId="39" fillId="32" borderId="74" xfId="110" applyFont="1" applyFill="1" applyBorder="1" applyAlignment="1">
      <alignment vertical="center" wrapText="1"/>
    </xf>
    <xf numFmtId="0" fontId="39" fillId="32" borderId="76" xfId="115" applyFont="1" applyFill="1" applyBorder="1" applyAlignment="1">
      <alignment vertical="center" wrapText="1"/>
    </xf>
    <xf numFmtId="0" fontId="39" fillId="32" borderId="71" xfId="110" applyFont="1" applyFill="1" applyBorder="1" applyAlignment="1">
      <alignment vertical="center" wrapText="1"/>
    </xf>
    <xf numFmtId="0" fontId="39" fillId="32" borderId="74" xfId="110" applyFont="1" applyFill="1" applyBorder="1" applyAlignment="1">
      <alignment horizontal="left" vertical="center" wrapText="1"/>
    </xf>
    <xf numFmtId="0" fontId="38" fillId="25" borderId="47" xfId="143" applyFont="1" applyFill="1" applyBorder="1" applyAlignment="1">
      <alignment horizontal="center" vertical="center" wrapText="1"/>
    </xf>
    <xf numFmtId="0" fontId="38" fillId="25" borderId="47" xfId="143" quotePrefix="1" applyFont="1" applyFill="1" applyBorder="1" applyAlignment="1">
      <alignment horizontal="center" vertical="center" wrapText="1"/>
    </xf>
    <xf numFmtId="14" fontId="38" fillId="25" borderId="32" xfId="143" applyNumberFormat="1" applyFont="1" applyFill="1" applyBorder="1" applyAlignment="1">
      <alignment horizontal="center" vertical="center" wrapText="1"/>
    </xf>
    <xf numFmtId="0" fontId="44" fillId="29" borderId="47" xfId="0" applyFont="1" applyFill="1" applyBorder="1"/>
    <xf numFmtId="49" fontId="38" fillId="32" borderId="80" xfId="142" applyNumberFormat="1" applyFont="1" applyFill="1" applyBorder="1" applyAlignment="1">
      <alignment vertical="center" wrapText="1"/>
    </xf>
    <xf numFmtId="49" fontId="38" fillId="32" borderId="70" xfId="142" applyNumberFormat="1" applyFont="1" applyFill="1" applyBorder="1" applyAlignment="1">
      <alignment vertical="center" wrapText="1"/>
    </xf>
    <xf numFmtId="14" fontId="38" fillId="27" borderId="48" xfId="0" applyNumberFormat="1" applyFont="1" applyFill="1" applyBorder="1" applyAlignment="1">
      <alignment horizontal="center" vertical="center" wrapText="1"/>
    </xf>
    <xf numFmtId="0" fontId="38" fillId="27" borderId="49" xfId="0" applyFont="1" applyFill="1" applyBorder="1" applyAlignment="1">
      <alignment horizontal="center" vertical="center" wrapText="1"/>
    </xf>
    <xf numFmtId="0" fontId="38" fillId="27" borderId="50" xfId="0" applyFont="1" applyFill="1" applyBorder="1" applyAlignment="1">
      <alignment horizontal="center" vertical="center" wrapText="1"/>
    </xf>
    <xf numFmtId="0" fontId="38" fillId="27" borderId="67" xfId="0" applyFont="1" applyFill="1" applyBorder="1" applyAlignment="1">
      <alignment horizontal="center" vertical="center" wrapText="1"/>
    </xf>
    <xf numFmtId="14" fontId="38" fillId="27" borderId="49" xfId="0" applyNumberFormat="1" applyFont="1" applyFill="1" applyBorder="1" applyAlignment="1">
      <alignment horizontal="center" vertical="center" wrapText="1"/>
    </xf>
    <xf numFmtId="0" fontId="38" fillId="27" borderId="74" xfId="0" applyFont="1" applyFill="1" applyBorder="1" applyAlignment="1">
      <alignment horizontal="center" vertical="center" wrapText="1"/>
    </xf>
    <xf numFmtId="0" fontId="38" fillId="27" borderId="36" xfId="0" applyFont="1" applyFill="1" applyBorder="1" applyAlignment="1">
      <alignment vertical="center" wrapText="1"/>
    </xf>
    <xf numFmtId="0" fontId="38" fillId="27" borderId="48" xfId="143" applyFont="1" applyFill="1" applyBorder="1" applyAlignment="1">
      <alignment vertical="center" wrapText="1"/>
    </xf>
    <xf numFmtId="0" fontId="38" fillId="27" borderId="49" xfId="143" applyFont="1" applyFill="1" applyBorder="1" applyAlignment="1">
      <alignment vertical="center" wrapText="1"/>
    </xf>
    <xf numFmtId="0" fontId="38" fillId="27" borderId="50" xfId="143" applyFont="1" applyFill="1" applyBorder="1" applyAlignment="1">
      <alignment vertical="center" wrapText="1"/>
    </xf>
    <xf numFmtId="0" fontId="38" fillId="27" borderId="78" xfId="769" applyFont="1" applyFill="1" applyBorder="1" applyAlignment="1">
      <alignment horizontal="left" vertical="center" wrapText="1" indent="1"/>
    </xf>
    <xf numFmtId="0" fontId="38" fillId="27" borderId="4" xfId="769" applyFont="1" applyFill="1" applyBorder="1" applyAlignment="1">
      <alignment horizontal="left" vertical="center" wrapText="1" indent="1"/>
    </xf>
    <xf numFmtId="0" fontId="38" fillId="27" borderId="72" xfId="769" applyFont="1" applyFill="1" applyBorder="1" applyAlignment="1">
      <alignment horizontal="left" vertical="center" wrapText="1" indent="1"/>
    </xf>
    <xf numFmtId="0" fontId="38" fillId="27" borderId="69" xfId="769" applyFont="1" applyFill="1" applyBorder="1" applyAlignment="1">
      <alignment horizontal="left" vertical="center" wrapText="1" indent="1"/>
    </xf>
    <xf numFmtId="0" fontId="38" fillId="27" borderId="42" xfId="769" applyFont="1" applyFill="1" applyBorder="1" applyAlignment="1">
      <alignment horizontal="left" vertical="center" wrapText="1" indent="1"/>
    </xf>
    <xf numFmtId="0" fontId="38" fillId="27" borderId="81" xfId="769" applyFont="1" applyFill="1" applyBorder="1" applyAlignment="1">
      <alignment horizontal="left" vertical="center" wrapText="1" indent="1"/>
    </xf>
    <xf numFmtId="0" fontId="38" fillId="27" borderId="85" xfId="769" applyFont="1" applyFill="1" applyBorder="1" applyAlignment="1">
      <alignment horizontal="left" vertical="center" wrapText="1" indent="1"/>
    </xf>
    <xf numFmtId="0" fontId="38" fillId="27" borderId="32" xfId="0" applyFont="1" applyFill="1" applyBorder="1" applyAlignment="1">
      <alignment vertical="center" wrapText="1"/>
    </xf>
    <xf numFmtId="0" fontId="39" fillId="27" borderId="36" xfId="0" applyFont="1" applyFill="1" applyBorder="1" applyAlignment="1">
      <alignment vertical="center" wrapText="1"/>
    </xf>
    <xf numFmtId="0" fontId="38" fillId="27" borderId="3" xfId="143" applyFont="1" applyFill="1" applyBorder="1" applyAlignment="1">
      <alignment horizontal="left" vertical="center" wrapText="1"/>
    </xf>
    <xf numFmtId="0" fontId="44" fillId="31" borderId="0" xfId="0" applyFont="1" applyFill="1"/>
    <xf numFmtId="0" fontId="0" fillId="31" borderId="0" xfId="0" applyFill="1"/>
    <xf numFmtId="49" fontId="38" fillId="27" borderId="48" xfId="0" applyNumberFormat="1" applyFont="1" applyFill="1" applyBorder="1"/>
    <xf numFmtId="49" fontId="38" fillId="27" borderId="49" xfId="0" applyNumberFormat="1" applyFont="1" applyFill="1" applyBorder="1"/>
    <xf numFmtId="49" fontId="38" fillId="27" borderId="50" xfId="0" applyNumberFormat="1" applyFont="1" applyFill="1" applyBorder="1"/>
    <xf numFmtId="49" fontId="38" fillId="27" borderId="48" xfId="111" applyNumberFormat="1" applyFont="1" applyFill="1" applyBorder="1" applyAlignment="1">
      <alignment vertical="center" wrapText="1"/>
    </xf>
    <xf numFmtId="49" fontId="38" fillId="27" borderId="49" xfId="111" applyNumberFormat="1" applyFont="1" applyFill="1" applyBorder="1" applyAlignment="1">
      <alignment vertical="center" wrapText="1"/>
    </xf>
    <xf numFmtId="49" fontId="38" fillId="27" borderId="50" xfId="111" applyNumberFormat="1" applyFont="1" applyFill="1" applyBorder="1" applyAlignment="1">
      <alignment vertical="center" wrapText="1"/>
    </xf>
    <xf numFmtId="0" fontId="44" fillId="0" borderId="0" xfId="0" applyFont="1"/>
    <xf numFmtId="0" fontId="88" fillId="0" borderId="0" xfId="0" applyFont="1"/>
    <xf numFmtId="0" fontId="90" fillId="0" borderId="0" xfId="0" applyFont="1" applyAlignment="1">
      <alignment horizontal="center" vertical="center"/>
    </xf>
    <xf numFmtId="0" fontId="0" fillId="33" borderId="0" xfId="0" applyFill="1" applyAlignment="1">
      <alignment vertical="center"/>
    </xf>
    <xf numFmtId="0" fontId="39" fillId="27" borderId="50" xfId="0" quotePrefix="1" applyFont="1" applyFill="1" applyBorder="1" applyAlignment="1">
      <alignment horizontal="center" vertical="center" wrapText="1"/>
    </xf>
    <xf numFmtId="0" fontId="39" fillId="27" borderId="49" xfId="0" quotePrefix="1" applyFont="1" applyFill="1" applyBorder="1" applyAlignment="1">
      <alignment horizontal="center" vertical="center" wrapText="1"/>
    </xf>
    <xf numFmtId="0" fontId="39" fillId="27" borderId="1" xfId="0" quotePrefix="1" applyFont="1" applyFill="1" applyBorder="1" applyAlignment="1">
      <alignment horizontal="center" vertical="center" wrapText="1"/>
    </xf>
    <xf numFmtId="0" fontId="39" fillId="27" borderId="2" xfId="0" quotePrefix="1" applyFont="1" applyFill="1" applyBorder="1" applyAlignment="1">
      <alignment horizontal="center" vertical="center" wrapText="1"/>
    </xf>
    <xf numFmtId="0" fontId="27" fillId="0" borderId="0" xfId="0" applyFont="1"/>
    <xf numFmtId="0" fontId="38" fillId="27" borderId="73" xfId="143" applyFont="1" applyFill="1" applyBorder="1" applyAlignment="1">
      <alignment horizontal="left" vertical="center" wrapText="1"/>
    </xf>
    <xf numFmtId="0" fontId="38" fillId="27" borderId="90" xfId="143" applyFont="1" applyFill="1" applyBorder="1" applyAlignment="1">
      <alignment horizontal="left" vertical="center" wrapText="1"/>
    </xf>
    <xf numFmtId="0" fontId="38" fillId="27" borderId="52" xfId="143" applyFont="1" applyFill="1" applyBorder="1" applyAlignment="1">
      <alignment horizontal="left" vertical="center" wrapText="1"/>
    </xf>
    <xf numFmtId="0" fontId="38" fillId="32" borderId="71" xfId="143" applyFont="1" applyFill="1" applyBorder="1" applyAlignment="1">
      <alignment horizontal="left" vertical="center" wrapText="1"/>
    </xf>
    <xf numFmtId="0" fontId="38" fillId="27" borderId="32" xfId="143" applyFont="1" applyFill="1" applyBorder="1" applyAlignment="1">
      <alignment horizontal="left" vertical="center" wrapText="1"/>
    </xf>
    <xf numFmtId="0" fontId="38" fillId="27" borderId="47" xfId="143" quotePrefix="1" applyFont="1" applyFill="1" applyBorder="1" applyAlignment="1">
      <alignment horizontal="center" vertical="center" wrapText="1"/>
    </xf>
    <xf numFmtId="0" fontId="38" fillId="27" borderId="48" xfId="143" applyFont="1" applyFill="1" applyBorder="1" applyAlignment="1">
      <alignment vertical="center"/>
    </xf>
    <xf numFmtId="0" fontId="38" fillId="27" borderId="49" xfId="143" applyFont="1" applyFill="1" applyBorder="1" applyAlignment="1">
      <alignment vertical="center"/>
    </xf>
    <xf numFmtId="0" fontId="38" fillId="27" borderId="50" xfId="143" applyFont="1" applyFill="1" applyBorder="1" applyAlignment="1">
      <alignment vertical="center"/>
    </xf>
    <xf numFmtId="14" fontId="38" fillId="27" borderId="49" xfId="0" applyNumberFormat="1" applyFont="1" applyFill="1" applyBorder="1" applyAlignment="1">
      <alignment horizontal="center" vertical="center"/>
    </xf>
    <xf numFmtId="14" fontId="38" fillId="27" borderId="50" xfId="0" applyNumberFormat="1" applyFont="1" applyFill="1" applyBorder="1" applyAlignment="1">
      <alignment horizontal="center" vertical="center" wrapText="1"/>
    </xf>
    <xf numFmtId="0" fontId="38" fillId="27" borderId="78" xfId="0" applyFont="1" applyFill="1" applyBorder="1" applyAlignment="1">
      <alignment horizontal="center" vertical="center" wrapText="1"/>
    </xf>
    <xf numFmtId="0" fontId="38" fillId="27" borderId="80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 wrapText="1"/>
    </xf>
    <xf numFmtId="0" fontId="38" fillId="27" borderId="91" xfId="0" applyFont="1" applyFill="1" applyBorder="1" applyAlignment="1">
      <alignment horizontal="center" vertical="center" wrapText="1"/>
    </xf>
    <xf numFmtId="14" fontId="38" fillId="32" borderId="47" xfId="0" applyNumberFormat="1" applyFont="1" applyFill="1" applyBorder="1" applyAlignment="1">
      <alignment horizontal="center" vertical="center" wrapText="1"/>
    </xf>
    <xf numFmtId="0" fontId="44" fillId="30" borderId="47" xfId="0" applyFont="1" applyFill="1" applyBorder="1"/>
    <xf numFmtId="0" fontId="44" fillId="47" borderId="47" xfId="0" applyFont="1" applyFill="1" applyBorder="1"/>
    <xf numFmtId="0" fontId="38" fillId="27" borderId="47" xfId="142" applyFont="1" applyFill="1" applyBorder="1" applyAlignment="1">
      <alignment horizontal="center" vertical="center" wrapText="1"/>
    </xf>
    <xf numFmtId="49" fontId="38" fillId="32" borderId="54" xfId="111" applyNumberFormat="1" applyFont="1" applyFill="1" applyBorder="1" applyAlignment="1">
      <alignment horizontal="center" vertical="center" wrapText="1"/>
    </xf>
    <xf numFmtId="0" fontId="38" fillId="32" borderId="79" xfId="769" applyFont="1" applyFill="1" applyBorder="1" applyAlignment="1">
      <alignment horizontal="center" vertical="center" wrapText="1"/>
    </xf>
    <xf numFmtId="0" fontId="38" fillId="32" borderId="73" xfId="769" quotePrefix="1" applyFont="1" applyFill="1" applyBorder="1" applyAlignment="1">
      <alignment horizontal="center" vertical="center" wrapText="1"/>
    </xf>
    <xf numFmtId="0" fontId="38" fillId="32" borderId="79" xfId="769" quotePrefix="1" applyFont="1" applyFill="1" applyBorder="1" applyAlignment="1">
      <alignment horizontal="center" vertical="center" wrapText="1"/>
    </xf>
    <xf numFmtId="0" fontId="40" fillId="28" borderId="74" xfId="108" applyFont="1" applyFill="1" applyBorder="1" applyAlignment="1">
      <alignment horizontal="center" vertical="center" wrapText="1"/>
    </xf>
    <xf numFmtId="0" fontId="41" fillId="28" borderId="64" xfId="108" applyFont="1" applyFill="1" applyBorder="1" applyAlignment="1">
      <alignment horizontal="center" vertical="center"/>
    </xf>
    <xf numFmtId="0" fontId="39" fillId="32" borderId="78" xfId="0" applyFont="1" applyFill="1" applyBorder="1" applyAlignment="1">
      <alignment horizontal="left" vertical="center" wrapText="1"/>
    </xf>
    <xf numFmtId="0" fontId="39" fillId="32" borderId="4" xfId="0" applyFont="1" applyFill="1" applyBorder="1" applyAlignment="1">
      <alignment horizontal="left" vertical="center" wrapText="1"/>
    </xf>
    <xf numFmtId="0" fontId="39" fillId="27" borderId="90" xfId="0" applyFont="1" applyFill="1" applyBorder="1" applyAlignment="1">
      <alignment horizontal="center" vertical="center"/>
    </xf>
    <xf numFmtId="0" fontId="39" fillId="32" borderId="36" xfId="0" applyFont="1" applyFill="1" applyBorder="1" applyAlignment="1">
      <alignment horizontal="center"/>
    </xf>
    <xf numFmtId="0" fontId="38" fillId="46" borderId="36" xfId="144" applyFont="1" applyFill="1" applyBorder="1" applyAlignment="1" applyProtection="1">
      <alignment horizontal="left" vertical="center" wrapText="1" shrinkToFit="1"/>
      <protection hidden="1"/>
    </xf>
    <xf numFmtId="2" fontId="44" fillId="29" borderId="86" xfId="0" applyNumberFormat="1" applyFont="1" applyFill="1" applyBorder="1" applyAlignment="1">
      <alignment horizontal="center" vertical="center" wrapText="1"/>
    </xf>
    <xf numFmtId="0" fontId="44" fillId="29" borderId="81" xfId="0" applyFont="1" applyFill="1" applyBorder="1"/>
    <xf numFmtId="49" fontId="39" fillId="32" borderId="55" xfId="142" applyNumberFormat="1" applyFont="1" applyFill="1" applyBorder="1" applyAlignment="1">
      <alignment horizontal="left" vertical="center" wrapText="1"/>
    </xf>
    <xf numFmtId="0" fontId="39" fillId="32" borderId="47" xfId="0" applyFont="1" applyFill="1" applyBorder="1" applyAlignment="1">
      <alignment horizontal="center" vertical="center" wrapText="1"/>
    </xf>
    <xf numFmtId="2" fontId="44" fillId="29" borderId="74" xfId="0" applyNumberFormat="1" applyFont="1" applyFill="1" applyBorder="1" applyAlignment="1">
      <alignment horizontal="center" vertical="center" wrapText="1"/>
    </xf>
    <xf numFmtId="2" fontId="44" fillId="29" borderId="76" xfId="0" applyNumberFormat="1" applyFont="1" applyFill="1" applyBorder="1" applyAlignment="1">
      <alignment horizontal="center" vertical="center" wrapText="1"/>
    </xf>
    <xf numFmtId="2" fontId="44" fillId="29" borderId="79" xfId="0" applyNumberFormat="1" applyFont="1" applyFill="1" applyBorder="1" applyAlignment="1">
      <alignment horizontal="center" vertical="center" wrapText="1"/>
    </xf>
    <xf numFmtId="2" fontId="44" fillId="29" borderId="77" xfId="0" applyNumberFormat="1" applyFont="1" applyFill="1" applyBorder="1" applyAlignment="1">
      <alignment horizontal="center" vertical="center" wrapText="1"/>
    </xf>
    <xf numFmtId="0" fontId="38" fillId="48" borderId="32" xfId="0" applyFont="1" applyFill="1" applyBorder="1" applyAlignment="1">
      <alignment vertical="center" wrapText="1"/>
    </xf>
    <xf numFmtId="2" fontId="45" fillId="33" borderId="47" xfId="0" applyNumberFormat="1" applyFont="1" applyFill="1" applyBorder="1" applyAlignment="1" applyProtection="1">
      <alignment vertical="center" wrapText="1"/>
      <protection locked="0"/>
    </xf>
    <xf numFmtId="0" fontId="39" fillId="27" borderId="71" xfId="142" applyFont="1" applyFill="1" applyBorder="1" applyAlignment="1">
      <alignment horizontal="center" vertical="center"/>
    </xf>
    <xf numFmtId="0" fontId="40" fillId="28" borderId="47" xfId="108" applyFont="1" applyFill="1" applyBorder="1" applyAlignment="1">
      <alignment horizontal="center" vertical="center" wrapText="1"/>
    </xf>
    <xf numFmtId="0" fontId="41" fillId="28" borderId="36" xfId="108" applyFont="1" applyFill="1" applyBorder="1" applyAlignment="1">
      <alignment horizontal="center" vertical="center"/>
    </xf>
    <xf numFmtId="0" fontId="38" fillId="49" borderId="48" xfId="108" applyFont="1" applyFill="1" applyBorder="1" applyAlignment="1">
      <alignment horizontal="center" vertical="center" wrapText="1"/>
    </xf>
    <xf numFmtId="0" fontId="38" fillId="48" borderId="4" xfId="0" applyFont="1" applyFill="1" applyBorder="1" applyAlignment="1">
      <alignment horizontal="left" vertical="center"/>
    </xf>
    <xf numFmtId="0" fontId="38" fillId="49" borderId="47" xfId="108" applyFont="1" applyFill="1" applyBorder="1" applyAlignment="1">
      <alignment horizontal="center" vertical="center" wrapText="1"/>
    </xf>
    <xf numFmtId="0" fontId="38" fillId="48" borderId="76" xfId="0" applyFont="1" applyFill="1" applyBorder="1" applyAlignment="1">
      <alignment horizontal="left" vertical="center"/>
    </xf>
    <xf numFmtId="0" fontId="38" fillId="49" borderId="49" xfId="108" applyFont="1" applyFill="1" applyBorder="1" applyAlignment="1">
      <alignment horizontal="center" vertical="center" wrapText="1"/>
    </xf>
    <xf numFmtId="0" fontId="39" fillId="27" borderId="48" xfId="108" applyFont="1" applyFill="1" applyBorder="1" applyAlignment="1">
      <alignment horizontal="center" vertical="center" wrapText="1"/>
    </xf>
    <xf numFmtId="0" fontId="39" fillId="27" borderId="49" xfId="108" applyFont="1" applyFill="1" applyBorder="1" applyAlignment="1">
      <alignment horizontal="center" vertical="center" wrapText="1"/>
    </xf>
    <xf numFmtId="0" fontId="44" fillId="30" borderId="81" xfId="0" applyFont="1" applyFill="1" applyBorder="1"/>
    <xf numFmtId="0" fontId="44" fillId="30" borderId="9" xfId="0" applyFont="1" applyFill="1" applyBorder="1"/>
    <xf numFmtId="0" fontId="44" fillId="30" borderId="38" xfId="0" applyFont="1" applyFill="1" applyBorder="1"/>
    <xf numFmtId="0" fontId="44" fillId="30" borderId="6" xfId="0" applyFont="1" applyFill="1" applyBorder="1"/>
    <xf numFmtId="0" fontId="39" fillId="27" borderId="36" xfId="143" applyFont="1" applyFill="1" applyBorder="1" applyAlignment="1">
      <alignment horizontal="center" vertical="center" wrapText="1"/>
    </xf>
    <xf numFmtId="0" fontId="38" fillId="27" borderId="36" xfId="143" applyFont="1" applyFill="1" applyBorder="1" applyAlignment="1">
      <alignment horizontal="left" vertical="center" wrapText="1"/>
    </xf>
    <xf numFmtId="0" fontId="0" fillId="31" borderId="0" xfId="0" applyFill="1" applyProtection="1">
      <protection locked="0"/>
    </xf>
    <xf numFmtId="0" fontId="46" fillId="31" borderId="0" xfId="143" applyFont="1" applyFill="1" applyProtection="1">
      <protection locked="0"/>
    </xf>
    <xf numFmtId="0" fontId="78" fillId="31" borderId="0" xfId="0" applyFont="1" applyFill="1" applyProtection="1">
      <protection locked="0"/>
    </xf>
    <xf numFmtId="4" fontId="78" fillId="31" borderId="0" xfId="0" applyNumberFormat="1" applyFont="1" applyFill="1" applyProtection="1">
      <protection locked="0"/>
    </xf>
    <xf numFmtId="0" fontId="0" fillId="31" borderId="0" xfId="0" applyFill="1" applyAlignment="1" applyProtection="1">
      <alignment horizontal="center" wrapText="1"/>
      <protection locked="0"/>
    </xf>
    <xf numFmtId="3" fontId="43" fillId="30" borderId="42" xfId="143" applyNumberFormat="1" applyFont="1" applyFill="1" applyBorder="1" applyAlignment="1">
      <alignment horizontal="right" vertical="center" wrapText="1"/>
    </xf>
    <xf numFmtId="3" fontId="43" fillId="30" borderId="35" xfId="143" applyNumberFormat="1" applyFont="1" applyFill="1" applyBorder="1" applyAlignment="1">
      <alignment horizontal="right" vertical="center" wrapText="1"/>
    </xf>
    <xf numFmtId="3" fontId="43" fillId="30" borderId="81" xfId="143" applyNumberFormat="1" applyFont="1" applyFill="1" applyBorder="1" applyAlignment="1">
      <alignment horizontal="right" vertical="center" wrapText="1"/>
    </xf>
    <xf numFmtId="3" fontId="43" fillId="30" borderId="38" xfId="143" applyNumberFormat="1" applyFont="1" applyFill="1" applyBorder="1" applyAlignment="1">
      <alignment horizontal="right" vertical="center" wrapText="1"/>
    </xf>
    <xf numFmtId="3" fontId="45" fillId="30" borderId="38" xfId="143" applyNumberFormat="1" applyFont="1" applyFill="1" applyBorder="1" applyAlignment="1">
      <alignment horizontal="right" vertical="center" wrapText="1"/>
    </xf>
    <xf numFmtId="3" fontId="45" fillId="30" borderId="81" xfId="143" applyNumberFormat="1" applyFont="1" applyFill="1" applyBorder="1" applyAlignment="1">
      <alignment horizontal="right" vertical="center" wrapText="1"/>
    </xf>
    <xf numFmtId="3" fontId="43" fillId="50" borderId="81" xfId="143" applyNumberFormat="1" applyFont="1" applyFill="1" applyBorder="1" applyAlignment="1">
      <alignment horizontal="right" vertical="center" wrapText="1"/>
    </xf>
    <xf numFmtId="10" fontId="92" fillId="30" borderId="42" xfId="143" applyNumberFormat="1" applyFont="1" applyFill="1" applyBorder="1" applyAlignment="1">
      <alignment horizontal="right" vertical="center" wrapText="1"/>
    </xf>
    <xf numFmtId="10" fontId="92" fillId="30" borderId="35" xfId="143" applyNumberFormat="1" applyFont="1" applyFill="1" applyBorder="1" applyAlignment="1">
      <alignment horizontal="right" vertical="center" wrapText="1"/>
    </xf>
    <xf numFmtId="10" fontId="92" fillId="30" borderId="81" xfId="143" applyNumberFormat="1" applyFont="1" applyFill="1" applyBorder="1" applyAlignment="1">
      <alignment horizontal="right" vertical="center" wrapText="1"/>
    </xf>
    <xf numFmtId="10" fontId="92" fillId="30" borderId="38" xfId="143" applyNumberFormat="1" applyFont="1" applyFill="1" applyBorder="1" applyAlignment="1">
      <alignment horizontal="right" vertical="center" wrapText="1"/>
    </xf>
    <xf numFmtId="10" fontId="92" fillId="30" borderId="85" xfId="143" applyNumberFormat="1" applyFont="1" applyFill="1" applyBorder="1" applyAlignment="1">
      <alignment horizontal="right" vertical="center" wrapText="1"/>
    </xf>
    <xf numFmtId="10" fontId="92" fillId="30" borderId="41" xfId="143" applyNumberFormat="1" applyFont="1" applyFill="1" applyBorder="1" applyAlignment="1">
      <alignment horizontal="right" vertical="center" wrapText="1"/>
    </xf>
    <xf numFmtId="3" fontId="92" fillId="30" borderId="42" xfId="143" applyNumberFormat="1" applyFont="1" applyFill="1" applyBorder="1" applyAlignment="1">
      <alignment horizontal="right" vertical="center" wrapText="1"/>
    </xf>
    <xf numFmtId="3" fontId="92" fillId="30" borderId="35" xfId="143" applyNumberFormat="1" applyFont="1" applyFill="1" applyBorder="1" applyAlignment="1">
      <alignment horizontal="right" vertical="center" wrapText="1"/>
    </xf>
    <xf numFmtId="0" fontId="39" fillId="27" borderId="32" xfId="144" applyFont="1" applyFill="1" applyBorder="1" applyAlignment="1">
      <alignment horizontal="center"/>
    </xf>
    <xf numFmtId="0" fontId="39" fillId="27" borderId="36" xfId="144" applyFont="1" applyFill="1" applyBorder="1" applyAlignment="1">
      <alignment horizontal="center"/>
    </xf>
    <xf numFmtId="0" fontId="39" fillId="27" borderId="90" xfId="144" applyFont="1" applyFill="1" applyBorder="1" applyAlignment="1">
      <alignment horizontal="center"/>
    </xf>
    <xf numFmtId="0" fontId="39" fillId="27" borderId="90" xfId="142" applyFont="1" applyFill="1" applyBorder="1" applyAlignment="1">
      <alignment horizontal="center" vertical="center"/>
    </xf>
    <xf numFmtId="49" fontId="38" fillId="32" borderId="5" xfId="142" applyNumberFormat="1" applyFont="1" applyFill="1" applyBorder="1" applyAlignment="1">
      <alignment vertical="center" wrapText="1"/>
    </xf>
    <xf numFmtId="49" fontId="38" fillId="32" borderId="65" xfId="142" applyNumberFormat="1" applyFont="1" applyFill="1" applyBorder="1" applyAlignment="1">
      <alignment horizontal="left" vertical="center" wrapText="1" indent="1"/>
    </xf>
    <xf numFmtId="0" fontId="85" fillId="27" borderId="48" xfId="0" applyFont="1" applyFill="1" applyBorder="1" applyAlignment="1">
      <alignment horizontal="center" vertical="center"/>
    </xf>
    <xf numFmtId="0" fontId="39" fillId="27" borderId="48" xfId="0" applyFont="1" applyFill="1" applyBorder="1" applyAlignment="1">
      <alignment horizontal="left" vertical="center" wrapText="1"/>
    </xf>
    <xf numFmtId="0" fontId="39" fillId="27" borderId="47" xfId="0" applyFont="1" applyFill="1" applyBorder="1" applyAlignment="1">
      <alignment horizontal="left" vertical="center" wrapText="1"/>
    </xf>
    <xf numFmtId="0" fontId="39" fillId="27" borderId="32" xfId="0" applyFont="1" applyFill="1" applyBorder="1" applyAlignment="1">
      <alignment horizontal="left" vertical="center" wrapText="1"/>
    </xf>
    <xf numFmtId="0" fontId="39" fillId="27" borderId="36" xfId="142" applyFont="1" applyFill="1" applyBorder="1" applyAlignment="1">
      <alignment horizontal="left" vertical="center"/>
    </xf>
    <xf numFmtId="0" fontId="39" fillId="27" borderId="51" xfId="142" applyFont="1" applyFill="1" applyBorder="1" applyAlignment="1">
      <alignment horizontal="left" vertical="center"/>
    </xf>
    <xf numFmtId="49" fontId="39" fillId="27" borderId="77" xfId="142" applyNumberFormat="1" applyFont="1" applyFill="1" applyBorder="1" applyAlignment="1">
      <alignment horizontal="left" vertical="center" wrapText="1"/>
    </xf>
    <xf numFmtId="0" fontId="39" fillId="27" borderId="46" xfId="142" applyFont="1" applyFill="1" applyBorder="1" applyAlignment="1">
      <alignment horizontal="left" vertical="center"/>
    </xf>
    <xf numFmtId="0" fontId="39" fillId="27" borderId="69" xfId="142" applyFont="1" applyFill="1" applyBorder="1" applyAlignment="1">
      <alignment horizontal="left" vertical="center"/>
    </xf>
    <xf numFmtId="0" fontId="39" fillId="27" borderId="57" xfId="142" applyFont="1" applyFill="1" applyBorder="1" applyAlignment="1">
      <alignment horizontal="left" vertical="center"/>
    </xf>
    <xf numFmtId="0" fontId="39" fillId="27" borderId="0" xfId="142" applyFont="1" applyFill="1" applyAlignment="1">
      <alignment horizontal="left" vertical="center"/>
    </xf>
    <xf numFmtId="49" fontId="39" fillId="27" borderId="76" xfId="142" applyNumberFormat="1" applyFont="1" applyFill="1" applyBorder="1" applyAlignment="1">
      <alignment horizontal="left" vertical="center" wrapText="1"/>
    </xf>
    <xf numFmtId="0" fontId="39" fillId="27" borderId="91" xfId="142" applyFont="1" applyFill="1" applyBorder="1" applyAlignment="1">
      <alignment horizontal="left" vertical="center"/>
    </xf>
    <xf numFmtId="49" fontId="39" fillId="27" borderId="72" xfId="142" applyNumberFormat="1" applyFont="1" applyFill="1" applyBorder="1" applyAlignment="1">
      <alignment horizontal="left" vertical="center" wrapText="1"/>
    </xf>
    <xf numFmtId="49" fontId="39" fillId="27" borderId="90" xfId="142" applyNumberFormat="1" applyFont="1" applyFill="1" applyBorder="1" applyAlignment="1">
      <alignment horizontal="left" vertical="center" wrapText="1"/>
    </xf>
    <xf numFmtId="0" fontId="39" fillId="27" borderId="67" xfId="142" applyFont="1" applyFill="1" applyBorder="1" applyAlignment="1">
      <alignment horizontal="left" vertical="center"/>
    </xf>
    <xf numFmtId="0" fontId="39" fillId="27" borderId="90" xfId="142" applyFont="1" applyFill="1" applyBorder="1" applyAlignment="1">
      <alignment horizontal="left" vertical="center"/>
    </xf>
    <xf numFmtId="0" fontId="0" fillId="29" borderId="0" xfId="0" applyFill="1"/>
    <xf numFmtId="3" fontId="43" fillId="50" borderId="38" xfId="143" applyNumberFormat="1" applyFont="1" applyFill="1" applyBorder="1" applyAlignment="1">
      <alignment horizontal="right" vertical="center" wrapText="1"/>
    </xf>
    <xf numFmtId="2" fontId="45" fillId="50" borderId="6" xfId="0" applyNumberFormat="1" applyFont="1" applyFill="1" applyBorder="1" applyAlignment="1">
      <alignment horizontal="center" vertical="center"/>
    </xf>
    <xf numFmtId="2" fontId="44" fillId="29" borderId="42" xfId="0" applyNumberFormat="1" applyFont="1" applyFill="1" applyBorder="1" applyAlignment="1">
      <alignment horizontal="center" vertical="center" wrapText="1"/>
    </xf>
    <xf numFmtId="2" fontId="44" fillId="47" borderId="35" xfId="0" applyNumberFormat="1" applyFont="1" applyFill="1" applyBorder="1" applyAlignment="1">
      <alignment horizontal="center" vertical="center" wrapText="1"/>
    </xf>
    <xf numFmtId="2" fontId="44" fillId="29" borderId="81" xfId="0" applyNumberFormat="1" applyFont="1" applyFill="1" applyBorder="1" applyAlignment="1">
      <alignment horizontal="center" vertical="center" wrapText="1"/>
    </xf>
    <xf numFmtId="2" fontId="44" fillId="47" borderId="38" xfId="0" applyNumberFormat="1" applyFont="1" applyFill="1" applyBorder="1" applyAlignment="1">
      <alignment horizontal="center" vertical="center" wrapText="1"/>
    </xf>
    <xf numFmtId="2" fontId="44" fillId="29" borderId="85" xfId="0" applyNumberFormat="1" applyFont="1" applyFill="1" applyBorder="1" applyAlignment="1">
      <alignment horizontal="center" vertical="center" wrapText="1"/>
    </xf>
    <xf numFmtId="2" fontId="44" fillId="29" borderId="38" xfId="0" applyNumberFormat="1" applyFont="1" applyFill="1" applyBorder="1" applyAlignment="1">
      <alignment horizontal="center" vertical="center" wrapText="1"/>
    </xf>
    <xf numFmtId="0" fontId="43" fillId="0" borderId="0" xfId="143" applyFont="1"/>
    <xf numFmtId="2" fontId="44" fillId="47" borderId="6" xfId="0" applyNumberFormat="1" applyFont="1" applyFill="1" applyBorder="1" applyAlignment="1">
      <alignment horizontal="center" vertical="center" wrapText="1"/>
    </xf>
    <xf numFmtId="0" fontId="39" fillId="27" borderId="47" xfId="142" applyFont="1" applyFill="1" applyBorder="1" applyAlignment="1">
      <alignment horizontal="center" vertical="center"/>
    </xf>
    <xf numFmtId="10" fontId="77" fillId="30" borderId="76" xfId="143" applyNumberFormat="1" applyFont="1" applyFill="1" applyBorder="1" applyAlignment="1">
      <alignment horizontal="right" vertical="center" wrapText="1"/>
    </xf>
    <xf numFmtId="10" fontId="77" fillId="30" borderId="81" xfId="143" applyNumberFormat="1" applyFont="1" applyFill="1" applyBorder="1" applyAlignment="1">
      <alignment horizontal="right" vertical="center" wrapText="1"/>
    </xf>
    <xf numFmtId="10" fontId="77" fillId="30" borderId="9" xfId="143" applyNumberFormat="1" applyFont="1" applyFill="1" applyBorder="1" applyAlignment="1">
      <alignment horizontal="right" vertical="center" wrapText="1"/>
    </xf>
    <xf numFmtId="10" fontId="77" fillId="30" borderId="38" xfId="143" applyNumberFormat="1" applyFont="1" applyFill="1" applyBorder="1" applyAlignment="1">
      <alignment horizontal="right" vertical="center" wrapText="1"/>
    </xf>
    <xf numFmtId="10" fontId="77" fillId="30" borderId="71" xfId="143" applyNumberFormat="1" applyFont="1" applyFill="1" applyBorder="1" applyAlignment="1">
      <alignment horizontal="right" vertical="center" wrapText="1"/>
    </xf>
    <xf numFmtId="10" fontId="77" fillId="30" borderId="85" xfId="143" applyNumberFormat="1" applyFont="1" applyFill="1" applyBorder="1" applyAlignment="1">
      <alignment horizontal="right" vertical="center" wrapText="1"/>
    </xf>
    <xf numFmtId="10" fontId="77" fillId="30" borderId="40" xfId="143" applyNumberFormat="1" applyFont="1" applyFill="1" applyBorder="1" applyAlignment="1">
      <alignment horizontal="right" vertical="center" wrapText="1"/>
    </xf>
    <xf numFmtId="10" fontId="77" fillId="30" borderId="41" xfId="143" applyNumberFormat="1" applyFont="1" applyFill="1" applyBorder="1" applyAlignment="1">
      <alignment horizontal="right" vertical="center" wrapText="1"/>
    </xf>
    <xf numFmtId="0" fontId="44" fillId="31" borderId="9" xfId="0" applyFont="1" applyFill="1" applyBorder="1" applyProtection="1">
      <protection locked="0"/>
    </xf>
    <xf numFmtId="4" fontId="44" fillId="51" borderId="73" xfId="0" applyNumberFormat="1" applyFont="1" applyFill="1" applyBorder="1" applyAlignment="1">
      <alignment horizontal="center" vertical="center"/>
    </xf>
    <xf numFmtId="4" fontId="38" fillId="32" borderId="54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38" fillId="32" borderId="1" xfId="143" quotePrefix="1" applyFont="1" applyFill="1" applyBorder="1" applyAlignment="1">
      <alignment horizontal="center" vertical="center" wrapText="1"/>
    </xf>
    <xf numFmtId="4" fontId="45" fillId="30" borderId="81" xfId="143" applyNumberFormat="1" applyFont="1" applyFill="1" applyBorder="1" applyAlignment="1">
      <alignment horizontal="right"/>
    </xf>
    <xf numFmtId="0" fontId="38" fillId="32" borderId="5" xfId="143" applyFont="1" applyFill="1" applyBorder="1" applyAlignment="1">
      <alignment horizontal="left" vertical="center"/>
    </xf>
    <xf numFmtId="10" fontId="92" fillId="51" borderId="42" xfId="143" applyNumberFormat="1" applyFont="1" applyFill="1" applyBorder="1" applyAlignment="1">
      <alignment horizontal="right" vertical="center" wrapText="1"/>
    </xf>
    <xf numFmtId="10" fontId="92" fillId="51" borderId="33" xfId="143" applyNumberFormat="1" applyFont="1" applyFill="1" applyBorder="1" applyAlignment="1">
      <alignment horizontal="right" vertical="center" wrapText="1"/>
    </xf>
    <xf numFmtId="10" fontId="92" fillId="51" borderId="35" xfId="143" applyNumberFormat="1" applyFont="1" applyFill="1" applyBorder="1" applyAlignment="1">
      <alignment horizontal="right" vertical="center" wrapText="1"/>
    </xf>
    <xf numFmtId="4" fontId="43" fillId="30" borderId="85" xfId="143" applyNumberFormat="1" applyFont="1" applyFill="1" applyBorder="1" applyAlignment="1">
      <alignment horizontal="right"/>
    </xf>
    <xf numFmtId="3" fontId="45" fillId="30" borderId="38" xfId="0" applyNumberFormat="1" applyFont="1" applyFill="1" applyBorder="1" applyAlignment="1">
      <alignment vertical="center"/>
    </xf>
    <xf numFmtId="3" fontId="45" fillId="29" borderId="41" xfId="0" applyNumberFormat="1" applyFont="1" applyFill="1" applyBorder="1" applyAlignment="1">
      <alignment vertical="center"/>
    </xf>
    <xf numFmtId="3" fontId="45" fillId="29" borderId="42" xfId="0" applyNumberFormat="1" applyFont="1" applyFill="1" applyBorder="1" applyAlignment="1">
      <alignment vertical="center"/>
    </xf>
    <xf numFmtId="3" fontId="45" fillId="29" borderId="35" xfId="0" applyNumberFormat="1" applyFont="1" applyFill="1" applyBorder="1" applyAlignment="1">
      <alignment vertical="center"/>
    </xf>
    <xf numFmtId="3" fontId="43" fillId="30" borderId="119" xfId="143" applyNumberFormat="1" applyFont="1" applyFill="1" applyBorder="1" applyAlignment="1">
      <alignment horizontal="right" vertical="center"/>
    </xf>
    <xf numFmtId="3" fontId="43" fillId="30" borderId="117" xfId="143" applyNumberFormat="1" applyFont="1" applyFill="1" applyBorder="1" applyAlignment="1">
      <alignment horizontal="right" vertical="center"/>
    </xf>
    <xf numFmtId="3" fontId="43" fillId="30" borderId="118" xfId="143" applyNumberFormat="1" applyFont="1" applyFill="1" applyBorder="1" applyAlignment="1">
      <alignment horizontal="right" vertical="center"/>
    </xf>
    <xf numFmtId="3" fontId="43" fillId="30" borderId="107" xfId="143" applyNumberFormat="1" applyFont="1" applyFill="1" applyBorder="1" applyAlignment="1">
      <alignment horizontal="right" vertical="center"/>
    </xf>
    <xf numFmtId="3" fontId="43" fillId="30" borderId="106" xfId="143" applyNumberFormat="1" applyFont="1" applyFill="1" applyBorder="1" applyAlignment="1">
      <alignment horizontal="right" vertical="center"/>
    </xf>
    <xf numFmtId="4" fontId="45" fillId="30" borderId="38" xfId="144" applyNumberFormat="1" applyFont="1" applyFill="1" applyBorder="1" applyAlignment="1">
      <alignment horizontal="right" vertical="center"/>
    </xf>
    <xf numFmtId="4" fontId="45" fillId="30" borderId="81" xfId="144" applyNumberFormat="1" applyFont="1" applyFill="1" applyBorder="1" applyAlignment="1">
      <alignment horizontal="right" vertical="center"/>
    </xf>
    <xf numFmtId="4" fontId="45" fillId="30" borderId="9" xfId="144" applyNumberFormat="1" applyFont="1" applyFill="1" applyBorder="1" applyAlignment="1">
      <alignment horizontal="right" vertical="center"/>
    </xf>
    <xf numFmtId="3" fontId="45" fillId="50" borderId="81" xfId="0" applyNumberFormat="1" applyFont="1" applyFill="1" applyBorder="1"/>
    <xf numFmtId="0" fontId="38" fillId="27" borderId="47" xfId="143" applyFont="1" applyFill="1" applyBorder="1" applyAlignment="1">
      <alignment horizontal="center" vertical="center" wrapText="1"/>
    </xf>
    <xf numFmtId="4" fontId="44" fillId="51" borderId="70" xfId="0" applyNumberFormat="1" applyFont="1" applyFill="1" applyBorder="1" applyAlignment="1">
      <alignment horizontal="center" vertical="center"/>
    </xf>
    <xf numFmtId="0" fontId="38" fillId="25" borderId="91" xfId="0" applyFont="1" applyFill="1" applyBorder="1" applyAlignment="1">
      <alignment horizontal="center" vertical="center" wrapText="1"/>
    </xf>
    <xf numFmtId="4" fontId="45" fillId="47" borderId="9" xfId="110" applyNumberFormat="1" applyFont="1" applyFill="1" applyBorder="1" applyAlignment="1">
      <alignment horizontal="center" vertical="center" wrapText="1"/>
    </xf>
    <xf numFmtId="172" fontId="43" fillId="47" borderId="9" xfId="676" applyNumberFormat="1" applyFont="1" applyFill="1" applyBorder="1" applyAlignment="1" applyProtection="1">
      <alignment horizontal="center" vertical="center" wrapText="1"/>
    </xf>
    <xf numFmtId="4" fontId="45" fillId="47" borderId="81" xfId="110" applyNumberFormat="1" applyFont="1" applyFill="1" applyBorder="1" applyAlignment="1">
      <alignment horizontal="center" vertical="center" wrapText="1"/>
    </xf>
    <xf numFmtId="4" fontId="45" fillId="47" borderId="38" xfId="110" applyNumberFormat="1" applyFont="1" applyFill="1" applyBorder="1" applyAlignment="1">
      <alignment horizontal="center" vertical="center" wrapText="1"/>
    </xf>
    <xf numFmtId="172" fontId="43" fillId="47" borderId="81" xfId="676" applyNumberFormat="1" applyFont="1" applyFill="1" applyBorder="1" applyAlignment="1" applyProtection="1">
      <alignment horizontal="center" vertical="center" wrapText="1"/>
    </xf>
    <xf numFmtId="172" fontId="43" fillId="47" borderId="38" xfId="676" applyNumberFormat="1" applyFont="1" applyFill="1" applyBorder="1" applyAlignment="1" applyProtection="1">
      <alignment horizontal="center" vertical="center" wrapText="1"/>
    </xf>
    <xf numFmtId="172" fontId="43" fillId="47" borderId="85" xfId="676" applyNumberFormat="1" applyFont="1" applyFill="1" applyBorder="1" applyAlignment="1" applyProtection="1">
      <alignment horizontal="center" vertical="center" wrapText="1"/>
    </xf>
    <xf numFmtId="172" fontId="43" fillId="47" borderId="40" xfId="676" applyNumberFormat="1" applyFont="1" applyFill="1" applyBorder="1" applyAlignment="1" applyProtection="1">
      <alignment horizontal="center" vertical="center" wrapText="1"/>
    </xf>
    <xf numFmtId="172" fontId="43" fillId="47" borderId="41" xfId="676" applyNumberFormat="1" applyFont="1" applyFill="1" applyBorder="1" applyAlignment="1" applyProtection="1">
      <alignment horizontal="center" vertical="center" wrapText="1"/>
    </xf>
    <xf numFmtId="10" fontId="45" fillId="47" borderId="54" xfId="110" applyNumberFormat="1" applyFont="1" applyFill="1" applyBorder="1" applyAlignment="1">
      <alignment horizontal="center" vertical="center" wrapText="1"/>
    </xf>
    <xf numFmtId="10" fontId="45" fillId="47" borderId="55" xfId="110" applyNumberFormat="1" applyFont="1" applyFill="1" applyBorder="1" applyAlignment="1">
      <alignment horizontal="center" vertical="center" wrapText="1"/>
    </xf>
    <xf numFmtId="4" fontId="45" fillId="47" borderId="33" xfId="110" applyNumberFormat="1" applyFont="1" applyFill="1" applyBorder="1" applyAlignment="1">
      <alignment horizontal="center" vertical="center" wrapText="1"/>
    </xf>
    <xf numFmtId="4" fontId="45" fillId="47" borderId="35" xfId="110" applyNumberFormat="1" applyFont="1" applyFill="1" applyBorder="1" applyAlignment="1">
      <alignment horizontal="center" vertical="center" wrapText="1"/>
    </xf>
    <xf numFmtId="4" fontId="45" fillId="47" borderId="42" xfId="110" applyNumberFormat="1" applyFont="1" applyFill="1" applyBorder="1" applyAlignment="1">
      <alignment horizontal="center" vertical="center" wrapText="1"/>
    </xf>
    <xf numFmtId="0" fontId="39" fillId="27" borderId="90" xfId="143" applyFont="1" applyFill="1" applyBorder="1" applyAlignment="1">
      <alignment horizontal="center" vertical="center" wrapText="1"/>
    </xf>
    <xf numFmtId="0" fontId="38" fillId="27" borderId="74" xfId="142" applyFont="1" applyFill="1" applyBorder="1" applyAlignment="1">
      <alignment horizontal="center" vertical="center" wrapText="1"/>
    </xf>
    <xf numFmtId="0" fontId="39" fillId="27" borderId="90" xfId="144" applyFont="1" applyFill="1" applyBorder="1" applyAlignment="1">
      <alignment horizontal="center" vertical="center"/>
    </xf>
    <xf numFmtId="0" fontId="39" fillId="27" borderId="90" xfId="143" applyFont="1" applyFill="1" applyBorder="1" applyAlignment="1">
      <alignment horizontal="center" vertical="center"/>
    </xf>
    <xf numFmtId="14" fontId="0" fillId="29" borderId="0" xfId="0" applyNumberFormat="1" applyFill="1"/>
    <xf numFmtId="1" fontId="38" fillId="27" borderId="49" xfId="0" applyNumberFormat="1" applyFont="1" applyFill="1" applyBorder="1" applyAlignment="1">
      <alignment horizontal="center" vertical="center" wrapText="1"/>
    </xf>
    <xf numFmtId="1" fontId="38" fillId="27" borderId="3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72" fontId="0" fillId="0" borderId="0" xfId="145" applyNumberFormat="1" applyFont="1"/>
    <xf numFmtId="0" fontId="38" fillId="27" borderId="90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79" fillId="0" borderId="0" xfId="0" applyFont="1" applyProtection="1">
      <protection locked="0"/>
    </xf>
    <xf numFmtId="0" fontId="82" fillId="0" borderId="0" xfId="0" applyFont="1" applyProtection="1">
      <protection locked="0"/>
    </xf>
    <xf numFmtId="0" fontId="100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4" fillId="31" borderId="47" xfId="0" applyFont="1" applyFill="1" applyBorder="1" applyProtection="1">
      <protection locked="0"/>
    </xf>
    <xf numFmtId="0" fontId="101" fillId="0" borderId="0" xfId="0" applyFont="1" applyProtection="1">
      <protection locked="0"/>
    </xf>
    <xf numFmtId="0" fontId="46" fillId="31" borderId="0" xfId="0" applyFont="1" applyFill="1" applyAlignment="1" applyProtection="1">
      <alignment horizontal="left" vertical="center"/>
      <protection locked="0"/>
    </xf>
    <xf numFmtId="0" fontId="47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0" fontId="25" fillId="0" borderId="0" xfId="145" applyNumberFormat="1" applyFont="1" applyFill="1" applyBorder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5" fillId="0" borderId="0" xfId="143" applyFont="1" applyProtection="1">
      <protection locked="0"/>
    </xf>
    <xf numFmtId="0" fontId="74" fillId="31" borderId="0" xfId="143" applyFont="1" applyFill="1" applyAlignment="1" applyProtection="1">
      <alignment vertical="center"/>
      <protection locked="0"/>
    </xf>
    <xf numFmtId="0" fontId="39" fillId="0" borderId="0" xfId="143" applyFont="1" applyAlignment="1" applyProtection="1">
      <alignment horizontal="center" vertical="center"/>
      <protection locked="0"/>
    </xf>
    <xf numFmtId="0" fontId="45" fillId="31" borderId="0" xfId="143" applyFont="1" applyFill="1" applyAlignment="1" applyProtection="1">
      <alignment horizontal="right" wrapText="1"/>
      <protection locked="0"/>
    </xf>
    <xf numFmtId="0" fontId="74" fillId="31" borderId="0" xfId="143" applyFont="1" applyFill="1" applyAlignment="1" applyProtection="1">
      <alignment vertical="center" wrapText="1"/>
      <protection locked="0"/>
    </xf>
    <xf numFmtId="0" fontId="43" fillId="0" borderId="0" xfId="143" applyFont="1" applyAlignment="1" applyProtection="1">
      <alignment vertical="center" wrapText="1"/>
      <protection locked="0"/>
    </xf>
    <xf numFmtId="0" fontId="43" fillId="0" borderId="0" xfId="143" applyFont="1" applyProtection="1">
      <protection locked="0"/>
    </xf>
    <xf numFmtId="4" fontId="45" fillId="29" borderId="40" xfId="143" applyNumberFormat="1" applyFont="1" applyFill="1" applyBorder="1" applyAlignment="1">
      <alignment horizontal="right"/>
    </xf>
    <xf numFmtId="4" fontId="45" fillId="29" borderId="41" xfId="143" applyNumberFormat="1" applyFont="1" applyFill="1" applyBorder="1" applyAlignment="1">
      <alignment horizontal="right"/>
    </xf>
    <xf numFmtId="0" fontId="25" fillId="0" borderId="0" xfId="143" applyProtection="1">
      <protection locked="0"/>
    </xf>
    <xf numFmtId="0" fontId="48" fillId="0" borderId="0" xfId="143" applyFont="1" applyProtection="1">
      <protection locked="0"/>
    </xf>
    <xf numFmtId="0" fontId="52" fillId="0" borderId="0" xfId="143" applyFont="1" applyProtection="1">
      <protection locked="0"/>
    </xf>
    <xf numFmtId="0" fontId="44" fillId="31" borderId="0" xfId="143" applyFont="1" applyFill="1" applyAlignment="1" applyProtection="1">
      <alignment horizontal="right"/>
      <protection locked="0"/>
    </xf>
    <xf numFmtId="0" fontId="39" fillId="0" borderId="0" xfId="142" applyFont="1" applyAlignment="1" applyProtection="1">
      <alignment horizontal="center" vertical="center"/>
      <protection locked="0"/>
    </xf>
    <xf numFmtId="0" fontId="44" fillId="31" borderId="0" xfId="0" applyFont="1" applyFill="1" applyProtection="1">
      <protection locked="0"/>
    </xf>
    <xf numFmtId="0" fontId="44" fillId="0" borderId="81" xfId="0" applyFont="1" applyBorder="1" applyProtection="1">
      <protection locked="0"/>
    </xf>
    <xf numFmtId="0" fontId="44" fillId="0" borderId="9" xfId="0" applyFont="1" applyBorder="1" applyProtection="1">
      <protection locked="0"/>
    </xf>
    <xf numFmtId="0" fontId="44" fillId="0" borderId="38" xfId="0" applyFont="1" applyBorder="1" applyProtection="1">
      <protection locked="0"/>
    </xf>
    <xf numFmtId="0" fontId="44" fillId="0" borderId="6" xfId="0" applyFont="1" applyBorder="1" applyProtection="1">
      <protection locked="0"/>
    </xf>
    <xf numFmtId="0" fontId="50" fillId="31" borderId="0" xfId="146" applyFont="1" applyFill="1" applyAlignment="1" applyProtection="1">
      <alignment vertical="top"/>
      <protection locked="0"/>
    </xf>
    <xf numFmtId="0" fontId="73" fillId="0" borderId="0" xfId="143" applyFon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33" borderId="0" xfId="0" applyNumberFormat="1" applyFill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87" fillId="0" borderId="0" xfId="0" applyNumberFormat="1" applyFont="1" applyProtection="1">
      <protection locked="0"/>
    </xf>
    <xf numFmtId="0" fontId="88" fillId="0" borderId="0" xfId="0" applyFont="1" applyProtection="1"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0" fillId="33" borderId="0" xfId="0" applyFill="1" applyAlignment="1" applyProtection="1">
      <alignment vertical="center"/>
      <protection locked="0"/>
    </xf>
    <xf numFmtId="0" fontId="44" fillId="33" borderId="0" xfId="0" applyFont="1" applyFill="1" applyAlignment="1" applyProtection="1">
      <alignment vertical="center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6" fillId="0" borderId="0" xfId="143" applyFont="1" applyAlignment="1" applyProtection="1">
      <alignment vertical="center"/>
      <protection locked="0"/>
    </xf>
    <xf numFmtId="0" fontId="38" fillId="27" borderId="74" xfId="0" quotePrefix="1" applyFont="1" applyFill="1" applyBorder="1" applyAlignment="1">
      <alignment vertical="center" wrapText="1"/>
    </xf>
    <xf numFmtId="0" fontId="38" fillId="27" borderId="76" xfId="0" quotePrefix="1" applyFont="1" applyFill="1" applyBorder="1" applyAlignment="1">
      <alignment vertical="center" wrapText="1"/>
    </xf>
    <xf numFmtId="0" fontId="38" fillId="27" borderId="71" xfId="0" quotePrefix="1" applyFont="1" applyFill="1" applyBorder="1" applyAlignment="1">
      <alignment vertical="center" wrapText="1"/>
    </xf>
    <xf numFmtId="0" fontId="80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 wrapText="1"/>
      <protection locked="0"/>
    </xf>
    <xf numFmtId="0" fontId="91" fillId="0" borderId="0" xfId="143" applyFont="1" applyAlignment="1" applyProtection="1">
      <alignment vertical="center"/>
      <protection locked="0"/>
    </xf>
    <xf numFmtId="0" fontId="77" fillId="0" borderId="0" xfId="143" applyFont="1" applyAlignment="1" applyProtection="1">
      <alignment vertical="center"/>
      <protection locked="0"/>
    </xf>
    <xf numFmtId="0" fontId="92" fillId="0" borderId="0" xfId="143" applyFont="1" applyAlignment="1" applyProtection="1">
      <alignment vertical="center"/>
      <protection locked="0"/>
    </xf>
    <xf numFmtId="0" fontId="77" fillId="0" borderId="0" xfId="143" applyFont="1" applyAlignment="1" applyProtection="1">
      <alignment horizontal="left" vertical="center"/>
      <protection locked="0"/>
    </xf>
    <xf numFmtId="0" fontId="91" fillId="0" borderId="0" xfId="143" applyFont="1" applyAlignment="1" applyProtection="1">
      <alignment horizontal="center" vertical="center" wrapText="1"/>
      <protection locked="0"/>
    </xf>
    <xf numFmtId="0" fontId="77" fillId="0" borderId="0" xfId="143" applyFont="1" applyAlignment="1" applyProtection="1">
      <alignment horizontal="center" vertical="center" wrapText="1"/>
      <protection locked="0"/>
    </xf>
    <xf numFmtId="0" fontId="93" fillId="0" borderId="0" xfId="143" applyFont="1" applyAlignment="1" applyProtection="1">
      <alignment vertical="center"/>
      <protection locked="0"/>
    </xf>
    <xf numFmtId="0" fontId="45" fillId="0" borderId="6" xfId="143" applyFont="1" applyBorder="1" applyAlignment="1" applyProtection="1">
      <alignment horizontal="left" vertical="center" wrapText="1"/>
      <protection locked="0"/>
    </xf>
    <xf numFmtId="0" fontId="45" fillId="31" borderId="86" xfId="769" applyFont="1" applyFill="1" applyBorder="1" applyAlignment="1" applyProtection="1">
      <alignment horizontal="left" vertical="center" wrapText="1"/>
      <protection locked="0"/>
    </xf>
    <xf numFmtId="0" fontId="77" fillId="31" borderId="86" xfId="143" applyFont="1" applyFill="1" applyBorder="1" applyAlignment="1" applyProtection="1">
      <alignment horizontal="left" vertical="center" wrapText="1"/>
      <protection locked="0"/>
    </xf>
    <xf numFmtId="0" fontId="77" fillId="31" borderId="6" xfId="143" applyFont="1" applyFill="1" applyBorder="1" applyAlignment="1" applyProtection="1">
      <alignment horizontal="left" vertical="center" wrapText="1"/>
      <protection locked="0"/>
    </xf>
    <xf numFmtId="0" fontId="77" fillId="31" borderId="43" xfId="143" applyFont="1" applyFill="1" applyBorder="1" applyAlignment="1" applyProtection="1">
      <alignment horizontal="left" vertical="center" wrapText="1"/>
      <protection locked="0"/>
    </xf>
    <xf numFmtId="3" fontId="92" fillId="0" borderId="86" xfId="143" applyNumberFormat="1" applyFont="1" applyBorder="1" applyAlignment="1" applyProtection="1">
      <alignment horizontal="right" vertical="center" wrapText="1"/>
      <protection locked="0"/>
    </xf>
    <xf numFmtId="3" fontId="92" fillId="0" borderId="6" xfId="143" applyNumberFormat="1" applyFont="1" applyBorder="1" applyAlignment="1" applyProtection="1">
      <alignment horizontal="right" vertical="center" wrapText="1"/>
      <protection locked="0"/>
    </xf>
    <xf numFmtId="3" fontId="92" fillId="0" borderId="43" xfId="143" applyNumberFormat="1" applyFont="1" applyBorder="1" applyAlignment="1" applyProtection="1">
      <alignment horizontal="right" vertical="center" wrapText="1"/>
      <protection locked="0"/>
    </xf>
    <xf numFmtId="0" fontId="91" fillId="0" borderId="0" xfId="143" applyFont="1" applyAlignment="1" applyProtection="1">
      <alignment horizontal="left" vertical="center"/>
      <protection locked="0"/>
    </xf>
    <xf numFmtId="0" fontId="73" fillId="0" borderId="0" xfId="144" applyFont="1" applyProtection="1">
      <protection locked="0"/>
    </xf>
    <xf numFmtId="0" fontId="45" fillId="0" borderId="0" xfId="144" applyFont="1" applyProtection="1">
      <protection locked="0"/>
    </xf>
    <xf numFmtId="0" fontId="83" fillId="0" borderId="0" xfId="144" applyFont="1" applyProtection="1">
      <protection locked="0"/>
    </xf>
    <xf numFmtId="0" fontId="86" fillId="0" borderId="0" xfId="110" applyFont="1" applyProtection="1">
      <protection locked="0"/>
    </xf>
    <xf numFmtId="0" fontId="73" fillId="0" borderId="0" xfId="111" applyFont="1" applyProtection="1">
      <protection locked="0"/>
    </xf>
    <xf numFmtId="0" fontId="74" fillId="0" borderId="0" xfId="111" applyFont="1" applyAlignment="1" applyProtection="1">
      <alignment vertical="center" wrapText="1"/>
      <protection locked="0"/>
    </xf>
    <xf numFmtId="0" fontId="74" fillId="0" borderId="0" xfId="111" applyFont="1" applyAlignment="1" applyProtection="1">
      <alignment horizontal="left" vertical="center"/>
      <protection locked="0"/>
    </xf>
    <xf numFmtId="0" fontId="45" fillId="0" borderId="0" xfId="110" applyFont="1" applyAlignment="1" applyProtection="1">
      <alignment wrapText="1"/>
      <protection locked="0"/>
    </xf>
    <xf numFmtId="0" fontId="45" fillId="0" borderId="0" xfId="548" applyFont="1" applyAlignment="1" applyProtection="1">
      <alignment horizontal="right" vertical="center"/>
      <protection locked="0"/>
    </xf>
    <xf numFmtId="0" fontId="82" fillId="31" borderId="0" xfId="0" applyFont="1" applyFill="1" applyProtection="1">
      <protection locked="0"/>
    </xf>
    <xf numFmtId="0" fontId="82" fillId="0" borderId="0" xfId="0" applyFont="1" applyAlignment="1" applyProtection="1">
      <alignment horizontal="right"/>
      <protection locked="0"/>
    </xf>
    <xf numFmtId="0" fontId="99" fillId="31" borderId="0" xfId="0" applyFont="1" applyFill="1" applyAlignment="1" applyProtection="1">
      <alignment vertical="center"/>
      <protection locked="0"/>
    </xf>
    <xf numFmtId="0" fontId="98" fillId="0" borderId="0" xfId="0" applyFont="1" applyAlignment="1" applyProtection="1">
      <alignment horizontal="center"/>
      <protection locked="0"/>
    </xf>
    <xf numFmtId="0" fontId="84" fillId="0" borderId="0" xfId="0" applyFont="1" applyAlignment="1" applyProtection="1">
      <alignment horizontal="center"/>
      <protection locked="0"/>
    </xf>
    <xf numFmtId="0" fontId="97" fillId="0" borderId="0" xfId="0" applyFont="1" applyAlignment="1" applyProtection="1">
      <alignment horizontal="center"/>
      <protection locked="0"/>
    </xf>
    <xf numFmtId="0" fontId="61" fillId="0" borderId="0" xfId="0" applyFont="1" applyProtection="1">
      <protection locked="0"/>
    </xf>
    <xf numFmtId="1" fontId="82" fillId="0" borderId="0" xfId="0" applyNumberFormat="1" applyFont="1" applyProtection="1">
      <protection locked="0"/>
    </xf>
    <xf numFmtId="0" fontId="96" fillId="31" borderId="0" xfId="0" applyFont="1" applyFill="1" applyProtection="1">
      <protection locked="0"/>
    </xf>
    <xf numFmtId="1" fontId="82" fillId="31" borderId="0" xfId="0" applyNumberFormat="1" applyFont="1" applyFill="1" applyProtection="1">
      <protection locked="0"/>
    </xf>
    <xf numFmtId="1" fontId="84" fillId="0" borderId="0" xfId="0" applyNumberFormat="1" applyFont="1" applyAlignment="1" applyProtection="1">
      <alignment horizontal="center"/>
      <protection locked="0"/>
    </xf>
    <xf numFmtId="1" fontId="97" fillId="0" borderId="0" xfId="0" applyNumberFormat="1" applyFont="1" applyAlignment="1" applyProtection="1">
      <alignment horizontal="center"/>
      <protection locked="0"/>
    </xf>
    <xf numFmtId="4" fontId="45" fillId="0" borderId="0" xfId="0" applyNumberFormat="1" applyFont="1" applyProtection="1">
      <protection locked="0"/>
    </xf>
    <xf numFmtId="0" fontId="43" fillId="0" borderId="0" xfId="0" applyFont="1" applyProtection="1">
      <protection locked="0"/>
    </xf>
    <xf numFmtId="4" fontId="43" fillId="0" borderId="0" xfId="0" applyNumberFormat="1" applyFont="1" applyProtection="1">
      <protection locked="0"/>
    </xf>
    <xf numFmtId="172" fontId="45" fillId="31" borderId="0" xfId="145" applyNumberFormat="1" applyFont="1" applyFill="1" applyBorder="1" applyProtection="1">
      <protection locked="0"/>
    </xf>
    <xf numFmtId="1" fontId="45" fillId="0" borderId="0" xfId="0" applyNumberFormat="1" applyFont="1" applyProtection="1">
      <protection locked="0"/>
    </xf>
    <xf numFmtId="0" fontId="39" fillId="25" borderId="48" xfId="119" applyFont="1" applyFill="1" applyBorder="1" applyAlignment="1">
      <alignment horizontal="center" vertical="center" wrapText="1"/>
    </xf>
    <xf numFmtId="0" fontId="38" fillId="32" borderId="48" xfId="0" quotePrefix="1" applyFont="1" applyFill="1" applyBorder="1" applyAlignment="1">
      <alignment horizontal="center" vertical="center" wrapText="1"/>
    </xf>
    <xf numFmtId="0" fontId="38" fillId="27" borderId="90" xfId="0" applyFont="1" applyFill="1" applyBorder="1" applyAlignment="1">
      <alignment horizontal="center" vertical="center" wrapText="1"/>
    </xf>
    <xf numFmtId="176" fontId="38" fillId="25" borderId="32" xfId="143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38" fillId="25" borderId="78" xfId="0" applyFont="1" applyFill="1" applyBorder="1" applyAlignment="1">
      <alignment horizontal="left" vertical="center"/>
    </xf>
    <xf numFmtId="0" fontId="46" fillId="31" borderId="0" xfId="0" applyFont="1" applyFill="1" applyAlignment="1">
      <alignment horizontal="left" vertical="center"/>
    </xf>
    <xf numFmtId="0" fontId="38" fillId="25" borderId="120" xfId="0" applyFont="1" applyFill="1" applyBorder="1" applyAlignment="1">
      <alignment horizontal="center" vertical="center" wrapText="1"/>
    </xf>
    <xf numFmtId="0" fontId="38" fillId="25" borderId="67" xfId="0" applyFont="1" applyFill="1" applyBorder="1" applyAlignment="1">
      <alignment horizontal="center" vertical="center" wrapText="1"/>
    </xf>
    <xf numFmtId="0" fontId="46" fillId="0" borderId="0" xfId="0" applyFont="1"/>
    <xf numFmtId="10" fontId="25" fillId="0" borderId="0" xfId="145" applyNumberFormat="1" applyFont="1" applyFill="1" applyBorder="1" applyAlignment="1">
      <alignment horizontal="center"/>
    </xf>
    <xf numFmtId="0" fontId="104" fillId="0" borderId="0" xfId="0" applyFont="1"/>
    <xf numFmtId="0" fontId="105" fillId="0" borderId="0" xfId="0" applyFont="1"/>
    <xf numFmtId="0" fontId="46" fillId="0" borderId="0" xfId="0" applyFont="1" applyAlignment="1">
      <alignment horizontal="center"/>
    </xf>
    <xf numFmtId="4" fontId="10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105" fillId="0" borderId="0" xfId="0" applyNumberFormat="1" applyFont="1" applyAlignment="1">
      <alignment horizontal="center" wrapText="1"/>
    </xf>
    <xf numFmtId="0" fontId="104" fillId="0" borderId="0" xfId="0" applyFont="1" applyProtection="1">
      <protection locked="0"/>
    </xf>
    <xf numFmtId="4" fontId="105" fillId="0" borderId="0" xfId="0" applyNumberFormat="1" applyFont="1" applyAlignment="1" applyProtection="1">
      <alignment horizontal="center" wrapText="1"/>
      <protection locked="0"/>
    </xf>
    <xf numFmtId="4" fontId="105" fillId="0" borderId="0" xfId="0" applyNumberFormat="1" applyFont="1" applyAlignment="1" applyProtection="1">
      <alignment horizontal="center"/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4" fontId="61" fillId="0" borderId="0" xfId="145" applyNumberFormat="1" applyFont="1" applyFill="1" applyBorder="1" applyAlignment="1" applyProtection="1">
      <alignment horizontal="center"/>
      <protection locked="0"/>
    </xf>
    <xf numFmtId="0" fontId="106" fillId="0" borderId="0" xfId="0" applyFont="1"/>
    <xf numFmtId="3" fontId="106" fillId="0" borderId="0" xfId="0" applyNumberFormat="1" applyFont="1"/>
    <xf numFmtId="0" fontId="45" fillId="52" borderId="0" xfId="0" applyFont="1" applyFill="1" applyAlignment="1">
      <alignment horizontal="right" wrapText="1"/>
    </xf>
    <xf numFmtId="0" fontId="107" fillId="0" borderId="0" xfId="0" applyFont="1" applyProtection="1">
      <protection locked="0"/>
    </xf>
    <xf numFmtId="0" fontId="81" fillId="0" borderId="0" xfId="0" applyFont="1"/>
    <xf numFmtId="3" fontId="106" fillId="0" borderId="0" xfId="0" applyNumberFormat="1" applyFont="1" applyProtection="1">
      <protection locked="0"/>
    </xf>
    <xf numFmtId="0" fontId="108" fillId="0" borderId="0" xfId="0" applyFont="1"/>
    <xf numFmtId="0" fontId="40" fillId="24" borderId="47" xfId="0" applyFont="1" applyFill="1" applyBorder="1" applyAlignment="1">
      <alignment horizontal="center" vertical="center" wrapText="1"/>
    </xf>
    <xf numFmtId="0" fontId="40" fillId="26" borderId="47" xfId="0" applyFont="1" applyFill="1" applyBorder="1" applyAlignment="1">
      <alignment horizontal="center" vertical="center" wrapText="1"/>
    </xf>
    <xf numFmtId="4" fontId="40" fillId="26" borderId="55" xfId="0" applyNumberFormat="1" applyFont="1" applyFill="1" applyBorder="1" applyAlignment="1">
      <alignment horizontal="center" vertical="center" wrapText="1"/>
    </xf>
    <xf numFmtId="4" fontId="40" fillId="26" borderId="54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105" fillId="0" borderId="0" xfId="0" applyFont="1" applyProtection="1">
      <protection locked="0"/>
    </xf>
    <xf numFmtId="4" fontId="45" fillId="34" borderId="9" xfId="0" applyNumberFormat="1" applyFont="1" applyFill="1" applyBorder="1" applyAlignment="1">
      <alignment horizontal="center" vertical="center"/>
    </xf>
    <xf numFmtId="0" fontId="41" fillId="24" borderId="76" xfId="0" applyFont="1" applyFill="1" applyBorder="1" applyAlignment="1">
      <alignment horizontal="center" vertical="center"/>
    </xf>
    <xf numFmtId="0" fontId="41" fillId="26" borderId="5" xfId="0" applyFont="1" applyFill="1" applyBorder="1" applyAlignment="1">
      <alignment horizontal="center" vertical="center"/>
    </xf>
    <xf numFmtId="0" fontId="41" fillId="26" borderId="76" xfId="0" applyFont="1" applyFill="1" applyBorder="1" applyAlignment="1">
      <alignment horizontal="center" vertical="center"/>
    </xf>
    <xf numFmtId="0" fontId="40" fillId="26" borderId="8" xfId="0" applyFont="1" applyFill="1" applyBorder="1" applyAlignment="1">
      <alignment horizontal="left" vertical="center"/>
    </xf>
    <xf numFmtId="10" fontId="45" fillId="34" borderId="9" xfId="145" applyNumberFormat="1" applyFont="1" applyFill="1" applyBorder="1" applyAlignment="1">
      <alignment horizontal="center" vertical="center"/>
    </xf>
    <xf numFmtId="0" fontId="41" fillId="26" borderId="8" xfId="0" applyFont="1" applyFill="1" applyBorder="1" applyAlignment="1">
      <alignment horizontal="left" vertical="center" indent="1"/>
    </xf>
    <xf numFmtId="0" fontId="105" fillId="0" borderId="0" xfId="0" applyFont="1" applyAlignment="1" applyProtection="1">
      <alignment vertical="center"/>
      <protection locked="0"/>
    </xf>
    <xf numFmtId="0" fontId="105" fillId="0" borderId="0" xfId="0" applyFont="1" applyAlignment="1">
      <alignment vertical="center"/>
    </xf>
    <xf numFmtId="0" fontId="40" fillId="24" borderId="76" xfId="0" applyFont="1" applyFill="1" applyBorder="1" applyAlignment="1">
      <alignment horizontal="center" vertical="center"/>
    </xf>
    <xf numFmtId="4" fontId="45" fillId="52" borderId="81" xfId="0" applyNumberFormat="1" applyFont="1" applyFill="1" applyBorder="1" applyAlignment="1">
      <alignment horizontal="center" vertical="center"/>
    </xf>
    <xf numFmtId="4" fontId="45" fillId="52" borderId="9" xfId="0" applyNumberFormat="1" applyFont="1" applyFill="1" applyBorder="1" applyAlignment="1">
      <alignment horizontal="center" vertical="center"/>
    </xf>
    <xf numFmtId="10" fontId="45" fillId="34" borderId="33" xfId="145" applyNumberFormat="1" applyFont="1" applyFill="1" applyBorder="1" applyAlignment="1">
      <alignment horizontal="center" vertical="center"/>
    </xf>
    <xf numFmtId="10" fontId="45" fillId="34" borderId="81" xfId="145" applyNumberFormat="1" applyFont="1" applyFill="1" applyBorder="1" applyAlignment="1">
      <alignment horizontal="center" vertical="center"/>
    </xf>
    <xf numFmtId="4" fontId="105" fillId="0" borderId="0" xfId="0" applyNumberFormat="1" applyFont="1"/>
    <xf numFmtId="4" fontId="25" fillId="0" borderId="0" xfId="0" applyNumberFormat="1" applyFont="1"/>
    <xf numFmtId="4" fontId="25" fillId="0" borderId="0" xfId="145" applyNumberFormat="1" applyFont="1" applyFill="1" applyBorder="1"/>
    <xf numFmtId="0" fontId="43" fillId="0" borderId="0" xfId="143" applyFont="1" applyAlignment="1">
      <alignment vertical="center" wrapText="1"/>
    </xf>
    <xf numFmtId="0" fontId="43" fillId="31" borderId="0" xfId="143" applyFont="1" applyFill="1" applyAlignment="1">
      <alignment horizontal="center" vertical="center" wrapText="1"/>
    </xf>
    <xf numFmtId="0" fontId="45" fillId="31" borderId="0" xfId="143" applyFont="1" applyFill="1" applyAlignment="1">
      <alignment horizontal="right" wrapText="1"/>
    </xf>
    <xf numFmtId="0" fontId="38" fillId="32" borderId="5" xfId="143" applyFont="1" applyFill="1" applyBorder="1" applyAlignment="1">
      <alignment wrapText="1"/>
    </xf>
    <xf numFmtId="0" fontId="25" fillId="0" borderId="0" xfId="143"/>
    <xf numFmtId="0" fontId="48" fillId="0" borderId="0" xfId="143" applyFont="1"/>
    <xf numFmtId="0" fontId="80" fillId="0" borderId="0" xfId="143" applyFont="1"/>
    <xf numFmtId="0" fontId="52" fillId="0" borderId="0" xfId="143" applyFont="1"/>
    <xf numFmtId="0" fontId="44" fillId="0" borderId="0" xfId="0" applyFont="1" applyAlignment="1">
      <alignment horizontal="center"/>
    </xf>
    <xf numFmtId="0" fontId="38" fillId="0" borderId="0" xfId="142" applyFont="1" applyAlignment="1">
      <alignment horizontal="center" vertical="center"/>
    </xf>
    <xf numFmtId="0" fontId="44" fillId="31" borderId="0" xfId="143" applyFont="1" applyFill="1" applyAlignment="1">
      <alignment horizontal="right"/>
    </xf>
    <xf numFmtId="0" fontId="75" fillId="0" borderId="0" xfId="0" applyFont="1"/>
    <xf numFmtId="0" fontId="50" fillId="31" borderId="0" xfId="146" applyFont="1" applyFill="1" applyAlignment="1">
      <alignment vertical="top"/>
    </xf>
    <xf numFmtId="0" fontId="45" fillId="31" borderId="0" xfId="0" applyFont="1" applyFill="1"/>
    <xf numFmtId="0" fontId="43" fillId="31" borderId="0" xfId="146" applyFont="1" applyFill="1"/>
    <xf numFmtId="0" fontId="44" fillId="31" borderId="0" xfId="119" applyFont="1" applyFill="1"/>
    <xf numFmtId="0" fontId="51" fillId="31" borderId="0" xfId="119" applyFont="1" applyFill="1"/>
    <xf numFmtId="0" fontId="44" fillId="0" borderId="0" xfId="0" applyFont="1" applyAlignment="1">
      <alignment horizontal="left" vertical="center"/>
    </xf>
    <xf numFmtId="0" fontId="45" fillId="31" borderId="52" xfId="143" applyFont="1" applyFill="1" applyBorder="1" applyAlignment="1">
      <alignment horizontal="right" wrapText="1"/>
    </xf>
    <xf numFmtId="49" fontId="46" fillId="0" borderId="0" xfId="0" applyNumberFormat="1" applyFont="1" applyAlignment="1">
      <alignment horizontal="left" vertical="center"/>
    </xf>
    <xf numFmtId="49" fontId="87" fillId="0" borderId="0" xfId="0" applyNumberFormat="1" applyFont="1"/>
    <xf numFmtId="0" fontId="52" fillId="0" borderId="0" xfId="0" applyFont="1" applyAlignment="1">
      <alignment horizontal="center" vertical="center"/>
    </xf>
    <xf numFmtId="0" fontId="38" fillId="32" borderId="74" xfId="0" quotePrefix="1" applyFont="1" applyFill="1" applyBorder="1" applyAlignment="1" applyProtection="1">
      <alignment vertical="center" wrapText="1"/>
      <protection locked="0"/>
    </xf>
    <xf numFmtId="0" fontId="38" fillId="32" borderId="76" xfId="0" quotePrefix="1" applyFont="1" applyFill="1" applyBorder="1" applyAlignment="1" applyProtection="1">
      <alignment vertical="center" wrapText="1"/>
      <protection locked="0"/>
    </xf>
    <xf numFmtId="0" fontId="38" fillId="32" borderId="71" xfId="0" quotePrefix="1" applyFont="1" applyFill="1" applyBorder="1" applyAlignment="1" applyProtection="1">
      <alignment vertical="center" wrapText="1"/>
      <protection locked="0"/>
    </xf>
    <xf numFmtId="0" fontId="38" fillId="32" borderId="47" xfId="144" applyFont="1" applyFill="1" applyBorder="1" applyAlignment="1" applyProtection="1">
      <alignment horizontal="center"/>
      <protection locked="0"/>
    </xf>
    <xf numFmtId="0" fontId="47" fillId="0" borderId="0" xfId="0" applyFont="1"/>
    <xf numFmtId="0" fontId="80" fillId="0" borderId="0" xfId="0" applyFont="1" applyAlignment="1">
      <alignment horizontal="center"/>
    </xf>
    <xf numFmtId="0" fontId="77" fillId="0" borderId="0" xfId="143" applyFont="1" applyAlignment="1">
      <alignment vertical="center"/>
    </xf>
    <xf numFmtId="0" fontId="77" fillId="0" borderId="0" xfId="143" applyFont="1" applyAlignment="1">
      <alignment horizontal="center" vertical="center"/>
    </xf>
    <xf numFmtId="0" fontId="92" fillId="0" borderId="0" xfId="143" applyFont="1" applyAlignment="1">
      <alignment vertical="center"/>
    </xf>
    <xf numFmtId="0" fontId="39" fillId="0" borderId="0" xfId="142" applyFont="1" applyAlignment="1">
      <alignment horizontal="center" vertical="center"/>
    </xf>
    <xf numFmtId="0" fontId="77" fillId="0" borderId="0" xfId="143" applyFont="1" applyAlignment="1">
      <alignment horizontal="left" vertical="center"/>
    </xf>
    <xf numFmtId="0" fontId="77" fillId="0" borderId="0" xfId="143" applyFont="1" applyAlignment="1">
      <alignment horizontal="center" vertical="center" wrapText="1"/>
    </xf>
    <xf numFmtId="0" fontId="45" fillId="31" borderId="0" xfId="143" applyFont="1" applyFill="1" applyAlignment="1">
      <alignment horizontal="right" vertical="center" wrapText="1"/>
    </xf>
    <xf numFmtId="0" fontId="77" fillId="0" borderId="0" xfId="143" quotePrefix="1" applyFont="1" applyAlignment="1">
      <alignment vertical="center"/>
    </xf>
    <xf numFmtId="0" fontId="45" fillId="31" borderId="52" xfId="144" applyFont="1" applyFill="1" applyBorder="1" applyAlignment="1" applyProtection="1">
      <alignment vertical="center" wrapText="1"/>
      <protection hidden="1"/>
    </xf>
    <xf numFmtId="0" fontId="45" fillId="0" borderId="0" xfId="144" applyFont="1"/>
    <xf numFmtId="0" fontId="43" fillId="31" borderId="0" xfId="144" applyFont="1" applyFill="1" applyAlignment="1" applyProtection="1">
      <alignment horizontal="center"/>
      <protection hidden="1"/>
    </xf>
    <xf numFmtId="176" fontId="38" fillId="25" borderId="90" xfId="143" applyNumberFormat="1" applyFont="1" applyFill="1" applyBorder="1" applyAlignment="1">
      <alignment horizontal="center" vertical="center" wrapText="1"/>
    </xf>
    <xf numFmtId="0" fontId="39" fillId="31" borderId="74" xfId="110" applyFont="1" applyFill="1" applyBorder="1" applyAlignment="1" applyProtection="1">
      <alignment vertical="center"/>
      <protection locked="0"/>
    </xf>
    <xf numFmtId="0" fontId="39" fillId="31" borderId="76" xfId="110" applyFont="1" applyFill="1" applyBorder="1" applyAlignment="1" applyProtection="1">
      <alignment vertical="center"/>
      <protection locked="0"/>
    </xf>
    <xf numFmtId="0" fontId="39" fillId="31" borderId="71" xfId="110" applyFont="1" applyFill="1" applyBorder="1" applyAlignment="1" applyProtection="1">
      <alignment vertical="center"/>
      <protection locked="0"/>
    </xf>
    <xf numFmtId="0" fontId="39" fillId="0" borderId="0" xfId="110" applyFont="1" applyAlignment="1">
      <alignment vertical="center"/>
    </xf>
    <xf numFmtId="3" fontId="39" fillId="31" borderId="74" xfId="110" applyNumberFormat="1" applyFont="1" applyFill="1" applyBorder="1" applyAlignment="1" applyProtection="1">
      <alignment vertical="center" wrapText="1"/>
      <protection locked="0"/>
    </xf>
    <xf numFmtId="3" fontId="39" fillId="31" borderId="71" xfId="110" applyNumberFormat="1" applyFont="1" applyFill="1" applyBorder="1" applyAlignment="1" applyProtection="1">
      <alignment vertical="center" wrapText="1"/>
      <protection locked="0"/>
    </xf>
    <xf numFmtId="0" fontId="39" fillId="0" borderId="0" xfId="110" applyFont="1" applyAlignment="1">
      <alignment vertical="center" wrapText="1"/>
    </xf>
    <xf numFmtId="3" fontId="39" fillId="0" borderId="0" xfId="110" applyNumberFormat="1" applyFont="1" applyAlignment="1">
      <alignment vertical="center"/>
    </xf>
    <xf numFmtId="0" fontId="39" fillId="46" borderId="91" xfId="110" applyFont="1" applyFill="1" applyBorder="1" applyAlignment="1">
      <alignment wrapText="1"/>
    </xf>
    <xf numFmtId="0" fontId="39" fillId="31" borderId="90" xfId="110" applyFont="1" applyFill="1" applyBorder="1" applyAlignment="1" applyProtection="1">
      <alignment vertical="center"/>
      <protection locked="0"/>
    </xf>
    <xf numFmtId="0" fontId="82" fillId="0" borderId="0" xfId="0" applyFont="1" applyAlignment="1">
      <alignment horizontal="right"/>
    </xf>
    <xf numFmtId="0" fontId="44" fillId="0" borderId="0" xfId="0" applyFont="1" applyAlignment="1">
      <alignment horizontal="left" wrapText="1"/>
    </xf>
    <xf numFmtId="0" fontId="44" fillId="31" borderId="0" xfId="0" applyFont="1" applyFill="1" applyAlignment="1">
      <alignment horizontal="center" wrapText="1"/>
    </xf>
    <xf numFmtId="0" fontId="38" fillId="27" borderId="121" xfId="0" applyFont="1" applyFill="1" applyBorder="1" applyAlignment="1">
      <alignment horizontal="center" vertical="center" wrapText="1"/>
    </xf>
    <xf numFmtId="1" fontId="38" fillId="27" borderId="12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right"/>
    </xf>
    <xf numFmtId="0" fontId="52" fillId="0" borderId="0" xfId="0" applyFont="1" applyAlignment="1">
      <alignment wrapText="1"/>
    </xf>
    <xf numFmtId="172" fontId="82" fillId="0" borderId="0" xfId="145" applyNumberFormat="1" applyFont="1" applyFill="1" applyProtection="1">
      <protection locked="0"/>
    </xf>
    <xf numFmtId="172" fontId="98" fillId="0" borderId="0" xfId="145" applyNumberFormat="1" applyFont="1" applyFill="1" applyAlignment="1" applyProtection="1">
      <alignment horizontal="center"/>
      <protection locked="0"/>
    </xf>
    <xf numFmtId="172" fontId="85" fillId="27" borderId="48" xfId="145" applyNumberFormat="1" applyFont="1" applyFill="1" applyBorder="1" applyAlignment="1" applyProtection="1">
      <alignment horizontal="center" vertical="center"/>
    </xf>
    <xf numFmtId="172" fontId="38" fillId="27" borderId="74" xfId="145" applyNumberFormat="1" applyFont="1" applyFill="1" applyBorder="1" applyAlignment="1" applyProtection="1">
      <alignment horizontal="center" vertical="center" wrapText="1"/>
    </xf>
    <xf numFmtId="172" fontId="38" fillId="27" borderId="90" xfId="145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/>
    <xf numFmtId="10" fontId="25" fillId="0" borderId="0" xfId="145" applyNumberFormat="1" applyFont="1" applyFill="1" applyAlignment="1" applyProtection="1">
      <alignment horizontal="center"/>
      <protection locked="0"/>
    </xf>
    <xf numFmtId="10" fontId="25" fillId="0" borderId="0" xfId="145" applyNumberFormat="1" applyFont="1" applyFill="1"/>
    <xf numFmtId="10" fontId="45" fillId="34" borderId="38" xfId="145" applyNumberFormat="1" applyFont="1" applyFill="1" applyBorder="1" applyAlignment="1">
      <alignment horizontal="center" vertical="center"/>
    </xf>
    <xf numFmtId="4" fontId="45" fillId="0" borderId="39" xfId="0" applyNumberFormat="1" applyFont="1" applyBorder="1" applyAlignment="1">
      <alignment horizontal="center" vertical="center"/>
    </xf>
    <xf numFmtId="0" fontId="74" fillId="0" borderId="0" xfId="143" applyFont="1" applyAlignment="1" applyProtection="1">
      <alignment vertical="center" wrapText="1"/>
      <protection locked="0"/>
    </xf>
    <xf numFmtId="0" fontId="39" fillId="0" borderId="0" xfId="0" applyFont="1"/>
    <xf numFmtId="0" fontId="39" fillId="0" borderId="0" xfId="0" applyFont="1" applyProtection="1">
      <protection locked="0"/>
    </xf>
    <xf numFmtId="0" fontId="38" fillId="25" borderId="72" xfId="0" applyFont="1" applyFill="1" applyBorder="1" applyAlignment="1">
      <alignment horizontal="left" vertical="center"/>
    </xf>
    <xf numFmtId="0" fontId="38" fillId="32" borderId="51" xfId="0" applyFont="1" applyFill="1" applyBorder="1" applyAlignment="1">
      <alignment horizontal="left" vertical="center" wrapText="1" shrinkToFit="1"/>
    </xf>
    <xf numFmtId="0" fontId="38" fillId="32" borderId="48" xfId="0" applyFont="1" applyFill="1" applyBorder="1" applyAlignment="1" applyProtection="1">
      <alignment horizontal="left" vertical="center" wrapText="1" shrinkToFit="1"/>
      <protection locked="0"/>
    </xf>
    <xf numFmtId="4" fontId="45" fillId="0" borderId="71" xfId="0" applyNumberFormat="1" applyFont="1" applyBorder="1" applyAlignment="1">
      <alignment horizontal="center" vertical="center"/>
    </xf>
    <xf numFmtId="4" fontId="45" fillId="30" borderId="85" xfId="144" applyNumberFormat="1" applyFont="1" applyFill="1" applyBorder="1" applyAlignment="1">
      <alignment horizontal="right" vertical="center"/>
    </xf>
    <xf numFmtId="4" fontId="45" fillId="30" borderId="40" xfId="144" applyNumberFormat="1" applyFont="1" applyFill="1" applyBorder="1" applyAlignment="1">
      <alignment horizontal="right" vertical="center"/>
    </xf>
    <xf numFmtId="4" fontId="45" fillId="30" borderId="41" xfId="144" applyNumberFormat="1" applyFont="1" applyFill="1" applyBorder="1" applyAlignment="1">
      <alignment horizontal="right" vertical="center"/>
    </xf>
    <xf numFmtId="0" fontId="45" fillId="0" borderId="86" xfId="143" applyFont="1" applyBorder="1" applyAlignment="1" applyProtection="1">
      <alignment horizontal="left" vertical="center" wrapText="1"/>
      <protection locked="0"/>
    </xf>
    <xf numFmtId="0" fontId="45" fillId="0" borderId="6" xfId="143" applyFont="1" applyBorder="1" applyAlignment="1" applyProtection="1">
      <alignment horizontal="left" vertical="center" wrapText="1" indent="1"/>
      <protection locked="0"/>
    </xf>
    <xf numFmtId="0" fontId="46" fillId="31" borderId="0" xfId="0" applyFont="1" applyFill="1" applyAlignment="1">
      <alignment vertical="center"/>
    </xf>
    <xf numFmtId="0" fontId="0" fillId="33" borderId="0" xfId="0" applyFill="1" applyAlignment="1">
      <alignment horizontal="center" vertical="center"/>
    </xf>
    <xf numFmtId="0" fontId="0" fillId="31" borderId="67" xfId="0" applyFill="1" applyBorder="1" applyAlignment="1" applyProtection="1">
      <alignment horizontal="right" wrapText="1"/>
      <protection locked="0"/>
    </xf>
    <xf numFmtId="0" fontId="113" fillId="25" borderId="66" xfId="143" applyFont="1" applyFill="1" applyBorder="1" applyAlignment="1">
      <alignment horizontal="center" vertical="center" wrapText="1"/>
    </xf>
    <xf numFmtId="0" fontId="49" fillId="31" borderId="0" xfId="142" applyFont="1" applyFill="1" applyAlignment="1">
      <alignment vertical="center"/>
    </xf>
    <xf numFmtId="0" fontId="114" fillId="26" borderId="48" xfId="0" applyFont="1" applyFill="1" applyBorder="1" applyAlignment="1">
      <alignment horizontal="center" vertical="center" wrapText="1"/>
    </xf>
    <xf numFmtId="0" fontId="8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117" fillId="0" borderId="0" xfId="0" applyFont="1" applyAlignment="1">
      <alignment horizontal="center"/>
    </xf>
    <xf numFmtId="0" fontId="118" fillId="0" borderId="0" xfId="143" applyFont="1"/>
    <xf numFmtId="0" fontId="119" fillId="0" borderId="0" xfId="0" applyFont="1" applyProtection="1">
      <protection locked="0"/>
    </xf>
    <xf numFmtId="4" fontId="38" fillId="26" borderId="54" xfId="0" applyNumberFormat="1" applyFont="1" applyFill="1" applyBorder="1" applyAlignment="1">
      <alignment horizontal="center" vertical="center" wrapText="1"/>
    </xf>
    <xf numFmtId="4" fontId="113" fillId="32" borderId="54" xfId="0" applyNumberFormat="1" applyFont="1" applyFill="1" applyBorder="1" applyAlignment="1">
      <alignment horizontal="center" vertical="center" wrapText="1"/>
    </xf>
    <xf numFmtId="4" fontId="113" fillId="26" borderId="56" xfId="0" applyNumberFormat="1" applyFont="1" applyFill="1" applyBorder="1" applyAlignment="1">
      <alignment horizontal="center" vertical="center" wrapText="1"/>
    </xf>
    <xf numFmtId="0" fontId="45" fillId="29" borderId="38" xfId="0" applyFont="1" applyFill="1" applyBorder="1"/>
    <xf numFmtId="0" fontId="45" fillId="29" borderId="81" xfId="0" applyFont="1" applyFill="1" applyBorder="1"/>
    <xf numFmtId="0" fontId="45" fillId="29" borderId="9" xfId="0" applyFont="1" applyFill="1" applyBorder="1"/>
    <xf numFmtId="0" fontId="45" fillId="29" borderId="87" xfId="0" applyFont="1" applyFill="1" applyBorder="1"/>
    <xf numFmtId="0" fontId="45" fillId="29" borderId="10" xfId="0" applyFont="1" applyFill="1" applyBorder="1"/>
    <xf numFmtId="0" fontId="45" fillId="29" borderId="83" xfId="0" applyFont="1" applyFill="1" applyBorder="1"/>
    <xf numFmtId="0" fontId="43" fillId="29" borderId="42" xfId="0" applyFont="1" applyFill="1" applyBorder="1"/>
    <xf numFmtId="0" fontId="43" fillId="29" borderId="33" xfId="0" applyFont="1" applyFill="1" applyBorder="1"/>
    <xf numFmtId="0" fontId="43" fillId="29" borderId="35" xfId="0" applyFont="1" applyFill="1" applyBorder="1"/>
    <xf numFmtId="0" fontId="43" fillId="29" borderId="85" xfId="0" applyFont="1" applyFill="1" applyBorder="1"/>
    <xf numFmtId="0" fontId="43" fillId="29" borderId="41" xfId="0" applyFont="1" applyFill="1" applyBorder="1"/>
    <xf numFmtId="0" fontId="120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32" borderId="47" xfId="11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38" fillId="27" borderId="47" xfId="111" applyFont="1" applyFill="1" applyBorder="1" applyAlignment="1">
      <alignment horizontal="center" vertical="center" wrapText="1"/>
    </xf>
    <xf numFmtId="0" fontId="95" fillId="0" borderId="0" xfId="0" applyFont="1"/>
    <xf numFmtId="0" fontId="121" fillId="0" borderId="0" xfId="0" applyFont="1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31" xfId="0" applyBorder="1"/>
    <xf numFmtId="0" fontId="0" fillId="0" borderId="30" xfId="0" applyBorder="1"/>
    <xf numFmtId="0" fontId="0" fillId="0" borderId="22" xfId="0" applyBorder="1"/>
    <xf numFmtId="0" fontId="0" fillId="0" borderId="24" xfId="0" applyBorder="1"/>
    <xf numFmtId="172" fontId="0" fillId="0" borderId="11" xfId="145" applyNumberFormat="1" applyFont="1" applyBorder="1"/>
    <xf numFmtId="0" fontId="0" fillId="0" borderId="45" xfId="0" applyBorder="1"/>
    <xf numFmtId="0" fontId="0" fillId="0" borderId="65" xfId="0" applyBorder="1"/>
    <xf numFmtId="172" fontId="0" fillId="0" borderId="12" xfId="145" applyNumberFormat="1" applyFont="1" applyBorder="1"/>
    <xf numFmtId="0" fontId="0" fillId="0" borderId="11" xfId="0" applyBorder="1"/>
    <xf numFmtId="0" fontId="0" fillId="0" borderId="62" xfId="0" applyBorder="1"/>
    <xf numFmtId="0" fontId="0" fillId="0" borderId="23" xfId="0" applyBorder="1"/>
    <xf numFmtId="0" fontId="44" fillId="0" borderId="9" xfId="0" applyFont="1" applyBorder="1" applyAlignment="1" applyProtection="1">
      <alignment vertical="center"/>
      <protection locked="0"/>
    </xf>
    <xf numFmtId="4" fontId="45" fillId="51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12" fillId="26" borderId="5" xfId="0" applyFont="1" applyFill="1" applyBorder="1" applyAlignment="1">
      <alignment horizontal="center" vertical="center"/>
    </xf>
    <xf numFmtId="4" fontId="40" fillId="26" borderId="123" xfId="0" applyNumberFormat="1" applyFont="1" applyFill="1" applyBorder="1" applyAlignment="1">
      <alignment horizontal="center" vertical="center" wrapText="1"/>
    </xf>
    <xf numFmtId="10" fontId="40" fillId="26" borderId="9" xfId="128" applyNumberFormat="1" applyFont="1" applyFill="1" applyBorder="1" applyAlignment="1" applyProtection="1">
      <alignment horizontal="center" vertical="center" wrapText="1"/>
    </xf>
    <xf numFmtId="10" fontId="45" fillId="30" borderId="12" xfId="676" applyNumberFormat="1" applyFont="1" applyFill="1" applyBorder="1" applyAlignment="1">
      <alignment horizontal="center" vertical="center"/>
    </xf>
    <xf numFmtId="4" fontId="38" fillId="26" borderId="56" xfId="0" applyNumberFormat="1" applyFont="1" applyFill="1" applyBorder="1" applyAlignment="1">
      <alignment horizontal="center" vertical="center" wrapText="1"/>
    </xf>
    <xf numFmtId="4" fontId="43" fillId="34" borderId="85" xfId="0" applyNumberFormat="1" applyFont="1" applyFill="1" applyBorder="1" applyAlignment="1">
      <alignment horizontal="center" vertical="center"/>
    </xf>
    <xf numFmtId="4" fontId="43" fillId="34" borderId="40" xfId="0" applyNumberFormat="1" applyFont="1" applyFill="1" applyBorder="1" applyAlignment="1">
      <alignment horizontal="center" vertical="center"/>
    </xf>
    <xf numFmtId="4" fontId="43" fillId="34" borderId="41" xfId="0" applyNumberFormat="1" applyFont="1" applyFill="1" applyBorder="1" applyAlignment="1">
      <alignment horizontal="center" vertical="center"/>
    </xf>
    <xf numFmtId="10" fontId="38" fillId="26" borderId="10" xfId="128" applyNumberFormat="1" applyFont="1" applyFill="1" applyBorder="1" applyAlignment="1" applyProtection="1">
      <alignment horizontal="center" vertical="center" wrapText="1"/>
    </xf>
    <xf numFmtId="4" fontId="40" fillId="26" borderId="11" xfId="145" applyNumberFormat="1" applyFont="1" applyFill="1" applyBorder="1" applyAlignment="1">
      <alignment horizontal="center" vertical="center" wrapText="1"/>
    </xf>
    <xf numFmtId="4" fontId="38" fillId="26" borderId="58" xfId="145" applyNumberFormat="1" applyFont="1" applyFill="1" applyBorder="1" applyAlignment="1">
      <alignment horizontal="center" vertical="center" wrapText="1"/>
    </xf>
    <xf numFmtId="4" fontId="38" fillId="26" borderId="58" xfId="0" applyNumberFormat="1" applyFont="1" applyFill="1" applyBorder="1" applyAlignment="1">
      <alignment horizontal="center" vertical="center" wrapText="1"/>
    </xf>
    <xf numFmtId="4" fontId="38" fillId="26" borderId="68" xfId="0" applyNumberFormat="1" applyFont="1" applyFill="1" applyBorder="1" applyAlignment="1">
      <alignment horizontal="center" vertical="center" wrapText="1"/>
    </xf>
    <xf numFmtId="10" fontId="45" fillId="34" borderId="45" xfId="145" applyNumberFormat="1" applyFont="1" applyFill="1" applyBorder="1" applyAlignment="1">
      <alignment horizontal="center" vertical="center"/>
    </xf>
    <xf numFmtId="4" fontId="40" fillId="26" borderId="91" xfId="0" applyNumberFormat="1" applyFont="1" applyFill="1" applyBorder="1" applyAlignment="1">
      <alignment horizontal="center" vertical="center" wrapText="1"/>
    </xf>
    <xf numFmtId="4" fontId="40" fillId="26" borderId="121" xfId="0" applyNumberFormat="1" applyFont="1" applyFill="1" applyBorder="1" applyAlignment="1">
      <alignment horizontal="center" vertical="center" wrapText="1"/>
    </xf>
    <xf numFmtId="10" fontId="45" fillId="56" borderId="4" xfId="145" applyNumberFormat="1" applyFont="1" applyFill="1" applyBorder="1" applyAlignment="1">
      <alignment horizontal="center" vertical="center"/>
    </xf>
    <xf numFmtId="4" fontId="45" fillId="52" borderId="38" xfId="0" applyNumberFormat="1" applyFont="1" applyFill="1" applyBorder="1" applyAlignment="1">
      <alignment horizontal="center" vertical="center"/>
    </xf>
    <xf numFmtId="10" fontId="43" fillId="55" borderId="72" xfId="145" applyNumberFormat="1" applyFont="1" applyFill="1" applyBorder="1" applyAlignment="1">
      <alignment horizontal="center" vertical="center"/>
    </xf>
    <xf numFmtId="10" fontId="43" fillId="55" borderId="44" xfId="145" applyNumberFormat="1" applyFont="1" applyFill="1" applyBorder="1" applyAlignment="1">
      <alignment horizontal="center" vertical="center"/>
    </xf>
    <xf numFmtId="10" fontId="43" fillId="55" borderId="41" xfId="145" applyNumberFormat="1" applyFont="1" applyFill="1" applyBorder="1" applyAlignment="1">
      <alignment horizontal="center" vertical="center"/>
    </xf>
    <xf numFmtId="10" fontId="40" fillId="26" borderId="81" xfId="128" applyNumberFormat="1" applyFont="1" applyFill="1" applyBorder="1" applyAlignment="1" applyProtection="1">
      <alignment horizontal="center" vertical="center" wrapText="1"/>
    </xf>
    <xf numFmtId="10" fontId="40" fillId="26" borderId="38" xfId="128" applyNumberFormat="1" applyFont="1" applyFill="1" applyBorder="1" applyAlignment="1" applyProtection="1">
      <alignment horizontal="center" vertical="center" wrapText="1"/>
    </xf>
    <xf numFmtId="10" fontId="40" fillId="26" borderId="22" xfId="128" applyNumberFormat="1" applyFont="1" applyFill="1" applyBorder="1" applyAlignment="1" applyProtection="1">
      <alignment horizontal="center" vertical="center" wrapText="1"/>
    </xf>
    <xf numFmtId="10" fontId="40" fillId="26" borderId="10" xfId="128" applyNumberFormat="1" applyFont="1" applyFill="1" applyBorder="1" applyAlignment="1" applyProtection="1">
      <alignment horizontal="center" vertical="center" wrapText="1"/>
    </xf>
    <xf numFmtId="10" fontId="45" fillId="34" borderId="42" xfId="145" applyNumberFormat="1" applyFont="1" applyFill="1" applyBorder="1" applyAlignment="1">
      <alignment horizontal="center" vertical="center"/>
    </xf>
    <xf numFmtId="10" fontId="45" fillId="34" borderId="35" xfId="145" applyNumberFormat="1" applyFont="1" applyFill="1" applyBorder="1" applyAlignment="1">
      <alignment horizontal="center" vertical="center"/>
    </xf>
    <xf numFmtId="4" fontId="45" fillId="51" borderId="45" xfId="0" applyNumberFormat="1" applyFont="1" applyFill="1" applyBorder="1" applyAlignment="1">
      <alignment horizontal="center" vertical="center"/>
    </xf>
    <xf numFmtId="4" fontId="40" fillId="26" borderId="56" xfId="0" applyNumberFormat="1" applyFont="1" applyFill="1" applyBorder="1" applyAlignment="1">
      <alignment horizontal="center" vertical="center" wrapText="1"/>
    </xf>
    <xf numFmtId="4" fontId="38" fillId="26" borderId="55" xfId="0" applyNumberFormat="1" applyFont="1" applyFill="1" applyBorder="1" applyAlignment="1">
      <alignment horizontal="center" vertical="center" wrapText="1"/>
    </xf>
    <xf numFmtId="4" fontId="43" fillId="53" borderId="85" xfId="0" applyNumberFormat="1" applyFont="1" applyFill="1" applyBorder="1" applyAlignment="1">
      <alignment horizontal="center" vertical="center"/>
    </xf>
    <xf numFmtId="4" fontId="43" fillId="53" borderId="40" xfId="0" applyNumberFormat="1" applyFont="1" applyFill="1" applyBorder="1" applyAlignment="1">
      <alignment horizontal="center" vertical="center"/>
    </xf>
    <xf numFmtId="4" fontId="43" fillId="53" borderId="41" xfId="0" applyNumberFormat="1" applyFont="1" applyFill="1" applyBorder="1" applyAlignment="1">
      <alignment horizontal="center" vertical="center"/>
    </xf>
    <xf numFmtId="10" fontId="38" fillId="32" borderId="10" xfId="128" applyNumberFormat="1" applyFont="1" applyFill="1" applyBorder="1" applyAlignment="1" applyProtection="1">
      <alignment horizontal="center" vertical="center" wrapText="1"/>
    </xf>
    <xf numFmtId="10" fontId="40" fillId="26" borderId="87" xfId="128" applyNumberFormat="1" applyFont="1" applyFill="1" applyBorder="1" applyAlignment="1" applyProtection="1">
      <alignment horizontal="center" vertical="center" wrapText="1"/>
    </xf>
    <xf numFmtId="10" fontId="40" fillId="26" borderId="83" xfId="128" applyNumberFormat="1" applyFont="1" applyFill="1" applyBorder="1" applyAlignment="1" applyProtection="1">
      <alignment horizontal="center" vertical="center" wrapText="1"/>
    </xf>
    <xf numFmtId="10" fontId="45" fillId="30" borderId="42" xfId="676" applyNumberFormat="1" applyFont="1" applyFill="1" applyBorder="1" applyAlignment="1">
      <alignment horizontal="center" vertical="center"/>
    </xf>
    <xf numFmtId="10" fontId="45" fillId="30" borderId="33" xfId="676" applyNumberFormat="1" applyFont="1" applyFill="1" applyBorder="1" applyAlignment="1">
      <alignment horizontal="center" vertical="center"/>
    </xf>
    <xf numFmtId="10" fontId="45" fillId="30" borderId="35" xfId="676" applyNumberFormat="1" applyFont="1" applyFill="1" applyBorder="1" applyAlignment="1">
      <alignment horizontal="center" vertical="center"/>
    </xf>
    <xf numFmtId="10" fontId="45" fillId="30" borderId="39" xfId="676" applyNumberFormat="1" applyFont="1" applyFill="1" applyBorder="1" applyAlignment="1">
      <alignment horizontal="center" vertical="center"/>
    </xf>
    <xf numFmtId="10" fontId="45" fillId="30" borderId="46" xfId="676" applyNumberFormat="1" applyFont="1" applyFill="1" applyBorder="1" applyAlignment="1">
      <alignment horizontal="center" vertical="center"/>
    </xf>
    <xf numFmtId="10" fontId="45" fillId="30" borderId="86" xfId="676" applyNumberFormat="1" applyFont="1" applyFill="1" applyBorder="1" applyAlignment="1">
      <alignment horizontal="center" vertical="center"/>
    </xf>
    <xf numFmtId="10" fontId="45" fillId="30" borderId="23" xfId="676" applyNumberFormat="1" applyFont="1" applyFill="1" applyBorder="1" applyAlignment="1">
      <alignment horizontal="center" vertical="center"/>
    </xf>
    <xf numFmtId="4" fontId="45" fillId="51" borderId="42" xfId="0" applyNumberFormat="1" applyFont="1" applyFill="1" applyBorder="1" applyAlignment="1">
      <alignment horizontal="center" vertical="center"/>
    </xf>
    <xf numFmtId="4" fontId="45" fillId="51" borderId="33" xfId="0" applyNumberFormat="1" applyFont="1" applyFill="1" applyBorder="1" applyAlignment="1">
      <alignment horizontal="center" vertical="center"/>
    </xf>
    <xf numFmtId="4" fontId="45" fillId="51" borderId="35" xfId="0" applyNumberFormat="1" applyFont="1" applyFill="1" applyBorder="1" applyAlignment="1">
      <alignment horizontal="center" vertical="center"/>
    </xf>
    <xf numFmtId="4" fontId="45" fillId="51" borderId="39" xfId="0" applyNumberFormat="1" applyFont="1" applyFill="1" applyBorder="1" applyAlignment="1">
      <alignment horizontal="center" vertical="center"/>
    </xf>
    <xf numFmtId="4" fontId="45" fillId="51" borderId="46" xfId="0" applyNumberFormat="1" applyFont="1" applyFill="1" applyBorder="1" applyAlignment="1">
      <alignment horizontal="center" vertical="center"/>
    </xf>
    <xf numFmtId="4" fontId="43" fillId="34" borderId="87" xfId="0" applyNumberFormat="1" applyFont="1" applyFill="1" applyBorder="1" applyAlignment="1">
      <alignment horizontal="center" vertical="center"/>
    </xf>
    <xf numFmtId="4" fontId="43" fillId="34" borderId="10" xfId="0" applyNumberFormat="1" applyFont="1" applyFill="1" applyBorder="1" applyAlignment="1">
      <alignment horizontal="center" vertical="center"/>
    </xf>
    <xf numFmtId="4" fontId="43" fillId="34" borderId="83" xfId="0" applyNumberFormat="1" applyFont="1" applyFill="1" applyBorder="1" applyAlignment="1">
      <alignment horizontal="center" vertical="center"/>
    </xf>
    <xf numFmtId="4" fontId="45" fillId="51" borderId="34" xfId="0" applyNumberFormat="1" applyFont="1" applyFill="1" applyBorder="1" applyAlignment="1">
      <alignment horizontal="center" vertical="center"/>
    </xf>
    <xf numFmtId="10" fontId="45" fillId="52" borderId="81" xfId="145" applyNumberFormat="1" applyFont="1" applyFill="1" applyBorder="1" applyAlignment="1">
      <alignment horizontal="center" vertical="center"/>
    </xf>
    <xf numFmtId="10" fontId="45" fillId="52" borderId="9" xfId="145" applyNumberFormat="1" applyFont="1" applyFill="1" applyBorder="1" applyAlignment="1">
      <alignment horizontal="center" vertical="center"/>
    </xf>
    <xf numFmtId="10" fontId="45" fillId="52" borderId="38" xfId="145" applyNumberFormat="1" applyFont="1" applyFill="1" applyBorder="1" applyAlignment="1">
      <alignment horizontal="center" vertical="center"/>
    </xf>
    <xf numFmtId="10" fontId="45" fillId="55" borderId="33" xfId="145" applyNumberFormat="1" applyFont="1" applyFill="1" applyBorder="1" applyAlignment="1">
      <alignment horizontal="center" vertical="center"/>
    </xf>
    <xf numFmtId="10" fontId="45" fillId="55" borderId="9" xfId="145" applyNumberFormat="1" applyFont="1" applyFill="1" applyBorder="1" applyAlignment="1">
      <alignment horizontal="center" vertical="center"/>
    </xf>
    <xf numFmtId="10" fontId="45" fillId="55" borderId="38" xfId="145" applyNumberFormat="1" applyFont="1" applyFill="1" applyBorder="1" applyAlignment="1">
      <alignment horizontal="center" vertical="center"/>
    </xf>
    <xf numFmtId="4" fontId="45" fillId="55" borderId="9" xfId="0" applyNumberFormat="1" applyFont="1" applyFill="1" applyBorder="1" applyAlignment="1">
      <alignment horizontal="center" vertical="center"/>
    </xf>
    <xf numFmtId="4" fontId="43" fillId="55" borderId="40" xfId="0" applyNumberFormat="1" applyFont="1" applyFill="1" applyBorder="1" applyAlignment="1">
      <alignment horizontal="center" vertical="center"/>
    </xf>
    <xf numFmtId="4" fontId="43" fillId="55" borderId="4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/>
    </xf>
    <xf numFmtId="1" fontId="43" fillId="55" borderId="44" xfId="145" applyNumberFormat="1" applyFont="1" applyFill="1" applyBorder="1" applyAlignment="1">
      <alignment horizontal="center" vertical="center"/>
    </xf>
    <xf numFmtId="10" fontId="45" fillId="55" borderId="42" xfId="145" applyNumberFormat="1" applyFont="1" applyFill="1" applyBorder="1" applyAlignment="1">
      <alignment horizontal="center" vertical="center"/>
    </xf>
    <xf numFmtId="10" fontId="45" fillId="55" borderId="81" xfId="145" applyNumberFormat="1" applyFont="1" applyFill="1" applyBorder="1" applyAlignment="1">
      <alignment horizontal="center" vertical="center"/>
    </xf>
    <xf numFmtId="10" fontId="45" fillId="55" borderId="34" xfId="145" applyNumberFormat="1" applyFont="1" applyFill="1" applyBorder="1" applyAlignment="1">
      <alignment horizontal="center" vertical="center"/>
    </xf>
    <xf numFmtId="0" fontId="40" fillId="26" borderId="48" xfId="128" applyNumberFormat="1" applyFont="1" applyFill="1" applyBorder="1" applyAlignment="1" applyProtection="1">
      <alignment horizontal="center" vertical="center" wrapText="1"/>
    </xf>
    <xf numFmtId="0" fontId="40" fillId="26" borderId="49" xfId="128" applyNumberFormat="1" applyFont="1" applyFill="1" applyBorder="1" applyAlignment="1" applyProtection="1">
      <alignment horizontal="center" vertical="center" wrapText="1"/>
    </xf>
    <xf numFmtId="0" fontId="40" fillId="26" borderId="50" xfId="128" applyNumberFormat="1" applyFont="1" applyFill="1" applyBorder="1" applyAlignment="1" applyProtection="1">
      <alignment horizontal="center" vertical="center" wrapText="1"/>
    </xf>
    <xf numFmtId="0" fontId="40" fillId="26" borderId="45" xfId="0" applyFont="1" applyFill="1" applyBorder="1" applyAlignment="1">
      <alignment horizontal="left" vertical="center"/>
    </xf>
    <xf numFmtId="0" fontId="40" fillId="26" borderId="78" xfId="0" applyFont="1" applyFill="1" applyBorder="1" applyAlignment="1">
      <alignment horizontal="left" vertical="center"/>
    </xf>
    <xf numFmtId="0" fontId="41" fillId="26" borderId="4" xfId="0" applyFont="1" applyFill="1" applyBorder="1" applyAlignment="1">
      <alignment horizontal="left" vertical="center" indent="1"/>
    </xf>
    <xf numFmtId="0" fontId="40" fillId="26" borderId="48" xfId="0" applyFont="1" applyFill="1" applyBorder="1" applyAlignment="1">
      <alignment horizontal="left" vertical="center"/>
    </xf>
    <xf numFmtId="0" fontId="45" fillId="0" borderId="36" xfId="145" applyNumberFormat="1" applyFont="1" applyFill="1" applyBorder="1" applyAlignment="1">
      <alignment horizontal="center" vertical="center"/>
    </xf>
    <xf numFmtId="0" fontId="45" fillId="0" borderId="90" xfId="145" applyNumberFormat="1" applyFont="1" applyFill="1" applyBorder="1" applyAlignment="1">
      <alignment horizontal="center" vertical="center"/>
    </xf>
    <xf numFmtId="0" fontId="40" fillId="26" borderId="0" xfId="128" applyNumberFormat="1" applyFont="1" applyFill="1" applyBorder="1" applyAlignment="1" applyProtection="1">
      <alignment horizontal="center" vertical="center" wrapText="1"/>
    </xf>
    <xf numFmtId="10" fontId="45" fillId="29" borderId="9" xfId="676" applyNumberFormat="1" applyFont="1" applyFill="1" applyBorder="1" applyAlignment="1">
      <alignment horizontal="center" vertical="center"/>
    </xf>
    <xf numFmtId="10" fontId="45" fillId="29" borderId="12" xfId="676" applyNumberFormat="1" applyFont="1" applyFill="1" applyBorder="1" applyAlignment="1">
      <alignment horizontal="center" vertical="center"/>
    </xf>
    <xf numFmtId="10" fontId="45" fillId="29" borderId="86" xfId="676" applyNumberFormat="1" applyFont="1" applyFill="1" applyBorder="1" applyAlignment="1">
      <alignment horizontal="center" vertical="center"/>
    </xf>
    <xf numFmtId="10" fontId="45" fillId="29" borderId="23" xfId="676" applyNumberFormat="1" applyFont="1" applyFill="1" applyBorder="1" applyAlignment="1">
      <alignment horizontal="center" vertical="center"/>
    </xf>
    <xf numFmtId="10" fontId="45" fillId="29" borderId="33" xfId="676" applyNumberFormat="1" applyFont="1" applyFill="1" applyBorder="1" applyAlignment="1">
      <alignment horizontal="center" vertical="center"/>
    </xf>
    <xf numFmtId="10" fontId="45" fillId="29" borderId="46" xfId="676" applyNumberFormat="1" applyFont="1" applyFill="1" applyBorder="1" applyAlignment="1">
      <alignment horizontal="center" vertical="center"/>
    </xf>
    <xf numFmtId="10" fontId="45" fillId="50" borderId="12" xfId="676" applyNumberFormat="1" applyFont="1" applyFill="1" applyBorder="1" applyAlignment="1">
      <alignment horizontal="center" vertical="center"/>
    </xf>
    <xf numFmtId="0" fontId="38" fillId="27" borderId="32" xfId="0" applyFont="1" applyFill="1" applyBorder="1" applyAlignment="1">
      <alignment horizontal="center" vertical="center" wrapText="1"/>
    </xf>
    <xf numFmtId="10" fontId="45" fillId="55" borderId="45" xfId="145" applyNumberFormat="1" applyFont="1" applyFill="1" applyBorder="1" applyAlignment="1">
      <alignment horizontal="center" vertical="center"/>
    </xf>
    <xf numFmtId="1" fontId="45" fillId="55" borderId="9" xfId="145" applyNumberFormat="1" applyFont="1" applyFill="1" applyBorder="1" applyAlignment="1">
      <alignment horizontal="center" vertical="center"/>
    </xf>
    <xf numFmtId="14" fontId="38" fillId="25" borderId="47" xfId="142" applyNumberFormat="1" applyFont="1" applyFill="1" applyBorder="1" applyAlignment="1">
      <alignment horizontal="center" vertical="center"/>
    </xf>
    <xf numFmtId="177" fontId="38" fillId="25" borderId="47" xfId="924" applyNumberFormat="1" applyFont="1" applyFill="1" applyBorder="1" applyAlignment="1">
      <alignment horizontal="center" vertical="center"/>
    </xf>
    <xf numFmtId="4" fontId="45" fillId="29" borderId="76" xfId="144" applyNumberFormat="1" applyFont="1" applyFill="1" applyBorder="1" applyAlignment="1">
      <alignment horizontal="right" vertical="center" wrapText="1" shrinkToFit="1"/>
    </xf>
    <xf numFmtId="10" fontId="45" fillId="30" borderId="76" xfId="652" applyNumberFormat="1" applyFont="1" applyFill="1" applyBorder="1" applyAlignment="1" applyProtection="1">
      <alignment horizontal="right" vertical="center"/>
    </xf>
    <xf numFmtId="0" fontId="40" fillId="26" borderId="34" xfId="0" applyFont="1" applyFill="1" applyBorder="1" applyAlignment="1">
      <alignment horizontal="left" vertical="center"/>
    </xf>
    <xf numFmtId="0" fontId="38" fillId="32" borderId="70" xfId="143" applyFont="1" applyFill="1" applyBorder="1"/>
    <xf numFmtId="0" fontId="38" fillId="32" borderId="31" xfId="143" applyFont="1" applyFill="1" applyBorder="1" applyAlignment="1">
      <alignment horizontal="left" vertical="center"/>
    </xf>
    <xf numFmtId="0" fontId="40" fillId="26" borderId="4" xfId="0" applyFont="1" applyFill="1" applyBorder="1" applyAlignment="1">
      <alignment horizontal="left" vertical="center"/>
    </xf>
    <xf numFmtId="0" fontId="38" fillId="32" borderId="4" xfId="143" applyFont="1" applyFill="1" applyBorder="1" applyAlignment="1">
      <alignment horizontal="left" vertical="center"/>
    </xf>
    <xf numFmtId="0" fontId="38" fillId="32" borderId="72" xfId="143" applyFont="1" applyFill="1" applyBorder="1" applyAlignment="1">
      <alignment horizontal="left" vertical="center"/>
    </xf>
    <xf numFmtId="4" fontId="43" fillId="29" borderId="85" xfId="143" applyNumberFormat="1" applyFont="1" applyFill="1" applyBorder="1" applyAlignment="1">
      <alignment horizontal="right"/>
    </xf>
    <xf numFmtId="4" fontId="45" fillId="31" borderId="9" xfId="143" applyNumberFormat="1" applyFont="1" applyFill="1" applyBorder="1" applyAlignment="1">
      <alignment horizontal="right"/>
    </xf>
    <xf numFmtId="4" fontId="45" fillId="31" borderId="38" xfId="143" applyNumberFormat="1" applyFont="1" applyFill="1" applyBorder="1" applyAlignment="1">
      <alignment horizontal="right"/>
    </xf>
    <xf numFmtId="10" fontId="109" fillId="30" borderId="42" xfId="145" applyNumberFormat="1" applyFont="1" applyFill="1" applyBorder="1" applyAlignment="1" applyProtection="1">
      <alignment horizontal="right"/>
    </xf>
    <xf numFmtId="10" fontId="109" fillId="51" borderId="33" xfId="145" applyNumberFormat="1" applyFont="1" applyFill="1" applyBorder="1" applyAlignment="1" applyProtection="1">
      <alignment horizontal="right"/>
    </xf>
    <xf numFmtId="10" fontId="109" fillId="51" borderId="35" xfId="145" applyNumberFormat="1" applyFont="1" applyFill="1" applyBorder="1" applyAlignment="1" applyProtection="1">
      <alignment horizontal="right"/>
    </xf>
    <xf numFmtId="10" fontId="109" fillId="30" borderId="81" xfId="145" applyNumberFormat="1" applyFont="1" applyFill="1" applyBorder="1" applyAlignment="1" applyProtection="1">
      <alignment horizontal="right"/>
    </xf>
    <xf numFmtId="10" fontId="109" fillId="51" borderId="9" xfId="145" applyNumberFormat="1" applyFont="1" applyFill="1" applyBorder="1" applyAlignment="1" applyProtection="1">
      <alignment horizontal="right"/>
    </xf>
    <xf numFmtId="10" fontId="109" fillId="51" borderId="38" xfId="145" applyNumberFormat="1" applyFont="1" applyFill="1" applyBorder="1" applyAlignment="1" applyProtection="1">
      <alignment horizontal="right"/>
    </xf>
    <xf numFmtId="10" fontId="109" fillId="30" borderId="85" xfId="145" applyNumberFormat="1" applyFont="1" applyFill="1" applyBorder="1" applyAlignment="1" applyProtection="1">
      <alignment horizontal="right"/>
    </xf>
    <xf numFmtId="4" fontId="109" fillId="47" borderId="9" xfId="143" applyNumberFormat="1" applyFont="1" applyFill="1" applyBorder="1" applyAlignment="1">
      <alignment horizontal="right"/>
    </xf>
    <xf numFmtId="4" fontId="109" fillId="47" borderId="38" xfId="143" applyNumberFormat="1" applyFont="1" applyFill="1" applyBorder="1" applyAlignment="1">
      <alignment horizontal="right"/>
    </xf>
    <xf numFmtId="4" fontId="109" fillId="30" borderId="81" xfId="143" applyNumberFormat="1" applyFont="1" applyFill="1" applyBorder="1" applyAlignment="1">
      <alignment horizontal="right"/>
    </xf>
    <xf numFmtId="10" fontId="45" fillId="0" borderId="0" xfId="143" applyNumberFormat="1" applyFont="1"/>
    <xf numFmtId="4" fontId="45" fillId="0" borderId="0" xfId="143" applyNumberFormat="1" applyFont="1" applyProtection="1">
      <protection locked="0"/>
    </xf>
    <xf numFmtId="3" fontId="109" fillId="50" borderId="74" xfId="143" applyNumberFormat="1" applyFont="1" applyFill="1" applyBorder="1" applyAlignment="1">
      <alignment horizontal="right" vertical="center"/>
    </xf>
    <xf numFmtId="3" fontId="109" fillId="50" borderId="42" xfId="143" applyNumberFormat="1" applyFont="1" applyFill="1" applyBorder="1" applyAlignment="1">
      <alignment horizontal="right" vertical="center"/>
    </xf>
    <xf numFmtId="3" fontId="109" fillId="50" borderId="33" xfId="143" applyNumberFormat="1" applyFont="1" applyFill="1" applyBorder="1" applyAlignment="1">
      <alignment horizontal="right" vertical="center"/>
    </xf>
    <xf numFmtId="3" fontId="109" fillId="50" borderId="35" xfId="143" applyNumberFormat="1" applyFont="1" applyFill="1" applyBorder="1" applyAlignment="1">
      <alignment horizontal="right" vertical="center"/>
    </xf>
    <xf numFmtId="0" fontId="38" fillId="32" borderId="1" xfId="143" applyFont="1" applyFill="1" applyBorder="1" applyAlignment="1">
      <alignment horizontal="left" vertical="center" wrapText="1"/>
    </xf>
    <xf numFmtId="0" fontId="38" fillId="32" borderId="51" xfId="143" applyFont="1" applyFill="1" applyBorder="1" applyAlignment="1">
      <alignment horizontal="left" vertical="center" wrapText="1"/>
    </xf>
    <xf numFmtId="3" fontId="43" fillId="30" borderId="90" xfId="143" applyNumberFormat="1" applyFont="1" applyFill="1" applyBorder="1" applyAlignment="1">
      <alignment horizontal="right" vertical="center"/>
    </xf>
    <xf numFmtId="3" fontId="109" fillId="50" borderId="71" xfId="143" applyNumberFormat="1" applyFont="1" applyFill="1" applyBorder="1" applyAlignment="1">
      <alignment horizontal="right" vertical="center"/>
    </xf>
    <xf numFmtId="3" fontId="109" fillId="50" borderId="85" xfId="143" applyNumberFormat="1" applyFont="1" applyFill="1" applyBorder="1" applyAlignment="1">
      <alignment horizontal="right" vertical="center"/>
    </xf>
    <xf numFmtId="3" fontId="109" fillId="50" borderId="40" xfId="143" applyNumberFormat="1" applyFont="1" applyFill="1" applyBorder="1" applyAlignment="1">
      <alignment horizontal="right" vertical="center"/>
    </xf>
    <xf numFmtId="3" fontId="109" fillId="50" borderId="41" xfId="143" applyNumberFormat="1" applyFont="1" applyFill="1" applyBorder="1" applyAlignment="1">
      <alignment horizontal="right" vertical="center"/>
    </xf>
    <xf numFmtId="0" fontId="76" fillId="0" borderId="0" xfId="0" applyFont="1"/>
    <xf numFmtId="0" fontId="123" fillId="0" borderId="0" xfId="0" applyFont="1"/>
    <xf numFmtId="0" fontId="40" fillId="0" borderId="65" xfId="128" applyNumberFormat="1" applyFont="1" applyFill="1" applyBorder="1" applyAlignment="1" applyProtection="1">
      <alignment vertical="center" wrapText="1"/>
    </xf>
    <xf numFmtId="0" fontId="76" fillId="0" borderId="32" xfId="0" applyFont="1" applyBorder="1"/>
    <xf numFmtId="0" fontId="76" fillId="0" borderId="51" xfId="0" applyFont="1" applyBorder="1"/>
    <xf numFmtId="0" fontId="76" fillId="0" borderId="52" xfId="0" applyFont="1" applyBorder="1"/>
    <xf numFmtId="0" fontId="76" fillId="29" borderId="0" xfId="0" applyFont="1" applyFill="1"/>
    <xf numFmtId="10" fontId="76" fillId="0" borderId="0" xfId="145" applyNumberFormat="1" applyFont="1" applyFill="1"/>
    <xf numFmtId="169" fontId="76" fillId="0" borderId="0" xfId="0" applyNumberFormat="1" applyFont="1"/>
    <xf numFmtId="0" fontId="76" fillId="0" borderId="36" xfId="0" applyFont="1" applyBorder="1"/>
    <xf numFmtId="2" fontId="76" fillId="0" borderId="0" xfId="0" applyNumberFormat="1" applyFont="1"/>
    <xf numFmtId="169" fontId="76" fillId="29" borderId="0" xfId="0" applyNumberFormat="1" applyFont="1" applyFill="1"/>
    <xf numFmtId="2" fontId="76" fillId="29" borderId="0" xfId="0" applyNumberFormat="1" applyFont="1" applyFill="1"/>
    <xf numFmtId="0" fontId="76" fillId="51" borderId="51" xfId="0" applyFont="1" applyFill="1" applyBorder="1"/>
    <xf numFmtId="0" fontId="76" fillId="51" borderId="0" xfId="0" applyFont="1" applyFill="1"/>
    <xf numFmtId="0" fontId="76" fillId="51" borderId="52" xfId="0" applyFont="1" applyFill="1" applyBorder="1"/>
    <xf numFmtId="2" fontId="76" fillId="51" borderId="51" xfId="145" applyNumberFormat="1" applyFont="1" applyFill="1" applyBorder="1"/>
    <xf numFmtId="2" fontId="76" fillId="51" borderId="0" xfId="145" applyNumberFormat="1" applyFont="1" applyFill="1" applyBorder="1"/>
    <xf numFmtId="2" fontId="76" fillId="51" borderId="52" xfId="145" applyNumberFormat="1" applyFont="1" applyFill="1" applyBorder="1"/>
    <xf numFmtId="10" fontId="76" fillId="0" borderId="0" xfId="145" applyNumberFormat="1" applyFont="1"/>
    <xf numFmtId="2" fontId="76" fillId="51" borderId="91" xfId="145" applyNumberFormat="1" applyFont="1" applyFill="1" applyBorder="1"/>
    <xf numFmtId="2" fontId="76" fillId="51" borderId="116" xfId="145" applyNumberFormat="1" applyFont="1" applyFill="1" applyBorder="1"/>
    <xf numFmtId="2" fontId="76" fillId="51" borderId="7" xfId="145" applyNumberFormat="1" applyFont="1" applyFill="1" applyBorder="1"/>
    <xf numFmtId="169" fontId="76" fillId="0" borderId="48" xfId="145" applyNumberFormat="1" applyFont="1" applyBorder="1"/>
    <xf numFmtId="169" fontId="76" fillId="0" borderId="49" xfId="145" applyNumberFormat="1" applyFont="1" applyBorder="1"/>
    <xf numFmtId="169" fontId="76" fillId="0" borderId="50" xfId="145" applyNumberFormat="1" applyFont="1" applyBorder="1"/>
    <xf numFmtId="10" fontId="76" fillId="0" borderId="1" xfId="145" applyNumberFormat="1" applyFont="1" applyBorder="1"/>
    <xf numFmtId="10" fontId="76" fillId="0" borderId="2" xfId="145" applyNumberFormat="1" applyFont="1" applyBorder="1"/>
    <xf numFmtId="10" fontId="76" fillId="0" borderId="3" xfId="145" applyNumberFormat="1" applyFont="1" applyBorder="1"/>
    <xf numFmtId="169" fontId="76" fillId="0" borderId="51" xfId="145" applyNumberFormat="1" applyFont="1" applyBorder="1"/>
    <xf numFmtId="169" fontId="76" fillId="0" borderId="0" xfId="145" applyNumberFormat="1" applyFont="1" applyBorder="1"/>
    <xf numFmtId="169" fontId="76" fillId="0" borderId="52" xfId="145" applyNumberFormat="1" applyFont="1" applyBorder="1"/>
    <xf numFmtId="169" fontId="76" fillId="0" borderId="91" xfId="145" applyNumberFormat="1" applyFont="1" applyBorder="1"/>
    <xf numFmtId="169" fontId="76" fillId="0" borderId="116" xfId="145" applyNumberFormat="1" applyFont="1" applyBorder="1"/>
    <xf numFmtId="169" fontId="76" fillId="0" borderId="7" xfId="145" applyNumberFormat="1" applyFont="1" applyBorder="1"/>
    <xf numFmtId="10" fontId="76" fillId="0" borderId="48" xfId="145" applyNumberFormat="1" applyFont="1" applyBorder="1"/>
    <xf numFmtId="10" fontId="76" fillId="0" borderId="49" xfId="145" applyNumberFormat="1" applyFont="1" applyBorder="1"/>
    <xf numFmtId="10" fontId="76" fillId="0" borderId="50" xfId="145" applyNumberFormat="1" applyFont="1" applyBorder="1"/>
    <xf numFmtId="9" fontId="76" fillId="0" borderId="47" xfId="0" applyNumberFormat="1" applyFont="1" applyBorder="1"/>
    <xf numFmtId="3" fontId="109" fillId="31" borderId="76" xfId="143" applyNumberFormat="1" applyFont="1" applyFill="1" applyBorder="1" applyAlignment="1">
      <alignment horizontal="right" vertical="center"/>
    </xf>
    <xf numFmtId="3" fontId="109" fillId="51" borderId="81" xfId="143" applyNumberFormat="1" applyFont="1" applyFill="1" applyBorder="1" applyAlignment="1">
      <alignment horizontal="right" vertical="center"/>
    </xf>
    <xf numFmtId="3" fontId="109" fillId="51" borderId="9" xfId="143" applyNumberFormat="1" applyFont="1" applyFill="1" applyBorder="1" applyAlignment="1">
      <alignment horizontal="right" vertical="center"/>
    </xf>
    <xf numFmtId="3" fontId="109" fillId="51" borderId="38" xfId="143" applyNumberFormat="1" applyFont="1" applyFill="1" applyBorder="1" applyAlignment="1">
      <alignment horizontal="right" vertical="center"/>
    </xf>
    <xf numFmtId="0" fontId="39" fillId="25" borderId="78" xfId="0" applyFont="1" applyFill="1" applyBorder="1" applyAlignment="1">
      <alignment horizontal="left" vertical="center" wrapText="1"/>
    </xf>
    <xf numFmtId="0" fontId="39" fillId="25" borderId="69" xfId="0" applyFont="1" applyFill="1" applyBorder="1" applyAlignment="1">
      <alignment horizontal="left" vertical="center" wrapText="1"/>
    </xf>
    <xf numFmtId="4" fontId="45" fillId="50" borderId="9" xfId="0" applyNumberFormat="1" applyFont="1" applyFill="1" applyBorder="1" applyAlignment="1">
      <alignment horizontal="center" vertical="center"/>
    </xf>
    <xf numFmtId="4" fontId="45" fillId="50" borderId="42" xfId="0" applyNumberFormat="1" applyFont="1" applyFill="1" applyBorder="1" applyAlignment="1">
      <alignment horizontal="center" vertical="center"/>
    </xf>
    <xf numFmtId="4" fontId="45" fillId="50" borderId="33" xfId="0" applyNumberFormat="1" applyFont="1" applyFill="1" applyBorder="1" applyAlignment="1">
      <alignment horizontal="center" vertical="center"/>
    </xf>
    <xf numFmtId="4" fontId="45" fillId="50" borderId="35" xfId="0" applyNumberFormat="1" applyFont="1" applyFill="1" applyBorder="1" applyAlignment="1">
      <alignment horizontal="center" vertical="center"/>
    </xf>
    <xf numFmtId="4" fontId="45" fillId="50" borderId="81" xfId="0" applyNumberFormat="1" applyFont="1" applyFill="1" applyBorder="1" applyAlignment="1">
      <alignment horizontal="center" vertical="center"/>
    </xf>
    <xf numFmtId="4" fontId="45" fillId="50" borderId="38" xfId="0" applyNumberFormat="1" applyFont="1" applyFill="1" applyBorder="1" applyAlignment="1">
      <alignment horizontal="center" vertical="center"/>
    </xf>
    <xf numFmtId="4" fontId="111" fillId="50" borderId="42" xfId="0" applyNumberFormat="1" applyFont="1" applyFill="1" applyBorder="1" applyAlignment="1">
      <alignment horizontal="center" vertical="center"/>
    </xf>
    <xf numFmtId="4" fontId="111" fillId="50" borderId="33" xfId="0" applyNumberFormat="1" applyFont="1" applyFill="1" applyBorder="1" applyAlignment="1">
      <alignment horizontal="center" vertical="center"/>
    </xf>
    <xf numFmtId="4" fontId="111" fillId="50" borderId="35" xfId="0" applyNumberFormat="1" applyFont="1" applyFill="1" applyBorder="1" applyAlignment="1">
      <alignment horizontal="center" vertical="center"/>
    </xf>
    <xf numFmtId="0" fontId="39" fillId="25" borderId="51" xfId="0" applyFont="1" applyFill="1" applyBorder="1" applyAlignment="1">
      <alignment horizontal="left" vertical="center" wrapText="1"/>
    </xf>
    <xf numFmtId="4" fontId="45" fillId="50" borderId="87" xfId="0" applyNumberFormat="1" applyFont="1" applyFill="1" applyBorder="1" applyAlignment="1">
      <alignment horizontal="center" vertical="center"/>
    </xf>
    <xf numFmtId="4" fontId="45" fillId="50" borderId="10" xfId="0" applyNumberFormat="1" applyFont="1" applyFill="1" applyBorder="1" applyAlignment="1">
      <alignment horizontal="center" vertical="center"/>
    </xf>
    <xf numFmtId="4" fontId="45" fillId="50" borderId="83" xfId="0" applyNumberFormat="1" applyFont="1" applyFill="1" applyBorder="1" applyAlignment="1">
      <alignment horizontal="center" vertical="center"/>
    </xf>
    <xf numFmtId="49" fontId="38" fillId="32" borderId="78" xfId="142" applyNumberFormat="1" applyFont="1" applyFill="1" applyBorder="1" applyAlignment="1">
      <alignment vertical="center" wrapText="1"/>
    </xf>
    <xf numFmtId="49" fontId="38" fillId="32" borderId="69" xfId="142" applyNumberFormat="1" applyFont="1" applyFill="1" applyBorder="1" applyAlignment="1">
      <alignment vertical="center" wrapText="1"/>
    </xf>
    <xf numFmtId="49" fontId="38" fillId="32" borderId="72" xfId="142" applyNumberFormat="1" applyFont="1" applyFill="1" applyBorder="1" applyAlignment="1">
      <alignment vertical="center" wrapText="1"/>
    </xf>
    <xf numFmtId="49" fontId="38" fillId="32" borderId="91" xfId="142" applyNumberFormat="1" applyFont="1" applyFill="1" applyBorder="1" applyAlignment="1">
      <alignment vertical="center" wrapText="1"/>
    </xf>
    <xf numFmtId="10" fontId="45" fillId="51" borderId="78" xfId="145" applyNumberFormat="1" applyFont="1" applyFill="1" applyBorder="1" applyAlignment="1">
      <alignment horizontal="center" vertical="center" wrapText="1"/>
    </xf>
    <xf numFmtId="10" fontId="45" fillId="51" borderId="33" xfId="145" applyNumberFormat="1" applyFont="1" applyFill="1" applyBorder="1" applyAlignment="1">
      <alignment horizontal="center" vertical="center" wrapText="1"/>
    </xf>
    <xf numFmtId="10" fontId="45" fillId="51" borderId="79" xfId="145" applyNumberFormat="1" applyFont="1" applyFill="1" applyBorder="1" applyAlignment="1">
      <alignment horizontal="center" vertical="center" wrapText="1"/>
    </xf>
    <xf numFmtId="10" fontId="45" fillId="51" borderId="69" xfId="145" applyNumberFormat="1" applyFont="1" applyFill="1" applyBorder="1" applyAlignment="1">
      <alignment horizontal="center" vertical="center" wrapText="1"/>
    </xf>
    <xf numFmtId="10" fontId="45" fillId="51" borderId="12" xfId="145" applyNumberFormat="1" applyFont="1" applyFill="1" applyBorder="1" applyAlignment="1">
      <alignment horizontal="center" vertical="center" wrapText="1"/>
    </xf>
    <xf numFmtId="10" fontId="45" fillId="51" borderId="63" xfId="145" applyNumberFormat="1" applyFont="1" applyFill="1" applyBorder="1" applyAlignment="1">
      <alignment horizontal="center" vertical="center" wrapText="1"/>
    </xf>
    <xf numFmtId="10" fontId="44" fillId="51" borderId="72" xfId="145" applyNumberFormat="1" applyFont="1" applyFill="1" applyBorder="1" applyAlignment="1">
      <alignment horizontal="center" vertical="center"/>
    </xf>
    <xf numFmtId="10" fontId="44" fillId="51" borderId="40" xfId="145" applyNumberFormat="1" applyFont="1" applyFill="1" applyBorder="1" applyAlignment="1">
      <alignment horizontal="center" vertical="center"/>
    </xf>
    <xf numFmtId="10" fontId="44" fillId="51" borderId="73" xfId="145" applyNumberFormat="1" applyFont="1" applyFill="1" applyBorder="1" applyAlignment="1">
      <alignment horizontal="center" vertical="center"/>
    </xf>
    <xf numFmtId="10" fontId="44" fillId="51" borderId="31" xfId="0" applyNumberFormat="1" applyFont="1" applyFill="1" applyBorder="1" applyAlignment="1">
      <alignment horizontal="center" vertical="center"/>
    </xf>
    <xf numFmtId="10" fontId="44" fillId="51" borderId="10" xfId="0" applyNumberFormat="1" applyFont="1" applyFill="1" applyBorder="1" applyAlignment="1">
      <alignment horizontal="center" vertical="center"/>
    </xf>
    <xf numFmtId="10" fontId="44" fillId="51" borderId="75" xfId="0" applyNumberFormat="1" applyFont="1" applyFill="1" applyBorder="1" applyAlignment="1">
      <alignment horizontal="center" vertical="center"/>
    </xf>
    <xf numFmtId="10" fontId="44" fillId="51" borderId="84" xfId="0" applyNumberFormat="1" applyFont="1" applyFill="1" applyBorder="1" applyAlignment="1">
      <alignment horizontal="center" vertical="center"/>
    </xf>
    <xf numFmtId="10" fontId="44" fillId="51" borderId="70" xfId="0" applyNumberFormat="1" applyFont="1" applyFill="1" applyBorder="1" applyAlignment="1">
      <alignment horizontal="center" vertical="center"/>
    </xf>
    <xf numFmtId="10" fontId="44" fillId="51" borderId="40" xfId="0" applyNumberFormat="1" applyFont="1" applyFill="1" applyBorder="1" applyAlignment="1">
      <alignment horizontal="center" vertical="center"/>
    </xf>
    <xf numFmtId="10" fontId="44" fillId="51" borderId="72" xfId="0" applyNumberFormat="1" applyFont="1" applyFill="1" applyBorder="1" applyAlignment="1">
      <alignment horizontal="center" vertical="center"/>
    </xf>
    <xf numFmtId="10" fontId="44" fillId="51" borderId="73" xfId="0" applyNumberFormat="1" applyFont="1" applyFill="1" applyBorder="1" applyAlignment="1">
      <alignment horizontal="center" vertical="center"/>
    </xf>
    <xf numFmtId="10" fontId="124" fillId="51" borderId="2" xfId="0" applyNumberFormat="1" applyFont="1" applyFill="1" applyBorder="1" applyAlignment="1">
      <alignment horizontal="center" vertical="center"/>
    </xf>
    <xf numFmtId="10" fontId="124" fillId="51" borderId="58" xfId="0" applyNumberFormat="1" applyFont="1" applyFill="1" applyBorder="1" applyAlignment="1">
      <alignment horizontal="center" vertical="center"/>
    </xf>
    <xf numFmtId="10" fontId="124" fillId="51" borderId="1" xfId="0" applyNumberFormat="1" applyFont="1" applyFill="1" applyBorder="1" applyAlignment="1">
      <alignment horizontal="center" vertical="center"/>
    </xf>
    <xf numFmtId="10" fontId="124" fillId="51" borderId="3" xfId="0" applyNumberFormat="1" applyFont="1" applyFill="1" applyBorder="1" applyAlignment="1">
      <alignment horizontal="center" vertical="center"/>
    </xf>
    <xf numFmtId="4" fontId="44" fillId="51" borderId="40" xfId="0" applyNumberFormat="1" applyFont="1" applyFill="1" applyBorder="1" applyAlignment="1">
      <alignment horizontal="center" vertical="center"/>
    </xf>
    <xf numFmtId="4" fontId="124" fillId="51" borderId="2" xfId="0" applyNumberFormat="1" applyFont="1" applyFill="1" applyBorder="1" applyAlignment="1">
      <alignment horizontal="center" vertical="center"/>
    </xf>
    <xf numFmtId="4" fontId="124" fillId="51" borderId="58" xfId="0" applyNumberFormat="1" applyFont="1" applyFill="1" applyBorder="1" applyAlignment="1">
      <alignment horizontal="center" vertical="center"/>
    </xf>
    <xf numFmtId="4" fontId="124" fillId="51" borderId="1" xfId="0" applyNumberFormat="1" applyFont="1" applyFill="1" applyBorder="1" applyAlignment="1">
      <alignment horizontal="center" vertical="center"/>
    </xf>
    <xf numFmtId="4" fontId="124" fillId="51" borderId="3" xfId="0" applyNumberFormat="1" applyFont="1" applyFill="1" applyBorder="1" applyAlignment="1">
      <alignment horizontal="center" vertical="center"/>
    </xf>
    <xf numFmtId="4" fontId="44" fillId="51" borderId="31" xfId="0" applyNumberFormat="1" applyFont="1" applyFill="1" applyBorder="1" applyAlignment="1">
      <alignment horizontal="center" vertical="center"/>
    </xf>
    <xf numFmtId="4" fontId="44" fillId="51" borderId="10" xfId="0" applyNumberFormat="1" applyFont="1" applyFill="1" applyBorder="1" applyAlignment="1">
      <alignment horizontal="center" vertical="center"/>
    </xf>
    <xf numFmtId="4" fontId="44" fillId="51" borderId="75" xfId="0" applyNumberFormat="1" applyFont="1" applyFill="1" applyBorder="1" applyAlignment="1">
      <alignment horizontal="center" vertical="center"/>
    </xf>
    <xf numFmtId="4" fontId="44" fillId="51" borderId="84" xfId="0" applyNumberFormat="1" applyFont="1" applyFill="1" applyBorder="1" applyAlignment="1">
      <alignment horizontal="center" vertical="center"/>
    </xf>
    <xf numFmtId="4" fontId="44" fillId="51" borderId="72" xfId="0" applyNumberFormat="1" applyFont="1" applyFill="1" applyBorder="1" applyAlignment="1">
      <alignment horizontal="center" vertical="center"/>
    </xf>
    <xf numFmtId="2" fontId="44" fillId="29" borderId="41" xfId="0" applyNumberFormat="1" applyFont="1" applyFill="1" applyBorder="1" applyAlignment="1">
      <alignment horizontal="center" vertical="center" wrapText="1"/>
    </xf>
    <xf numFmtId="2" fontId="45" fillId="29" borderId="71" xfId="0" applyNumberFormat="1" applyFont="1" applyFill="1" applyBorder="1" applyAlignment="1">
      <alignment horizontal="center" vertical="center" wrapText="1"/>
    </xf>
    <xf numFmtId="2" fontId="45" fillId="29" borderId="73" xfId="0" applyNumberFormat="1" applyFont="1" applyFill="1" applyBorder="1" applyAlignment="1">
      <alignment horizontal="center" vertical="center" wrapText="1"/>
    </xf>
    <xf numFmtId="3" fontId="45" fillId="50" borderId="39" xfId="0" applyNumberFormat="1" applyFont="1" applyFill="1" applyBorder="1"/>
    <xf numFmtId="4" fontId="44" fillId="31" borderId="74" xfId="0" applyNumberFormat="1" applyFont="1" applyFill="1" applyBorder="1" applyAlignment="1" applyProtection="1">
      <alignment horizontal="center" vertical="center"/>
      <protection locked="0"/>
    </xf>
    <xf numFmtId="4" fontId="44" fillId="31" borderId="76" xfId="0" applyNumberFormat="1" applyFont="1" applyFill="1" applyBorder="1" applyAlignment="1" applyProtection="1">
      <alignment horizontal="center" vertical="center"/>
      <protection locked="0"/>
    </xf>
    <xf numFmtId="2" fontId="45" fillId="34" borderId="71" xfId="108" applyNumberFormat="1" applyFont="1" applyFill="1" applyBorder="1" applyAlignment="1">
      <alignment horizontal="center" vertical="center"/>
    </xf>
    <xf numFmtId="0" fontId="39" fillId="32" borderId="74" xfId="0" applyFont="1" applyFill="1" applyBorder="1" applyAlignment="1">
      <alignment horizontal="left" vertical="center" wrapText="1"/>
    </xf>
    <xf numFmtId="0" fontId="39" fillId="32" borderId="76" xfId="0" applyFont="1" applyFill="1" applyBorder="1" applyAlignment="1">
      <alignment horizontal="left" vertical="center" wrapText="1"/>
    </xf>
    <xf numFmtId="0" fontId="39" fillId="32" borderId="71" xfId="0" applyFont="1" applyFill="1" applyBorder="1" applyAlignment="1">
      <alignment horizontal="left" vertical="center" wrapText="1"/>
    </xf>
    <xf numFmtId="0" fontId="39" fillId="32" borderId="72" xfId="0" applyFont="1" applyFill="1" applyBorder="1" applyAlignment="1">
      <alignment horizontal="left" wrapText="1"/>
    </xf>
    <xf numFmtId="4" fontId="45" fillId="34" borderId="71" xfId="108" applyNumberFormat="1" applyFont="1" applyFill="1" applyBorder="1" applyAlignment="1">
      <alignment horizontal="center" vertical="center"/>
    </xf>
    <xf numFmtId="0" fontId="39" fillId="32" borderId="82" xfId="0" applyFont="1" applyFill="1" applyBorder="1" applyAlignment="1">
      <alignment horizontal="left" vertical="center" wrapText="1"/>
    </xf>
    <xf numFmtId="0" fontId="39" fillId="32" borderId="75" xfId="0" applyFont="1" applyFill="1" applyBorder="1" applyAlignment="1">
      <alignment horizontal="left" wrapText="1"/>
    </xf>
    <xf numFmtId="4" fontId="45" fillId="34" borderId="82" xfId="108" applyNumberFormat="1" applyFont="1" applyFill="1" applyBorder="1" applyAlignment="1">
      <alignment horizontal="center" vertical="center"/>
    </xf>
    <xf numFmtId="172" fontId="1" fillId="0" borderId="24" xfId="145" applyNumberFormat="1" applyFont="1" applyBorder="1"/>
    <xf numFmtId="172" fontId="1" fillId="0" borderId="45" xfId="145" applyNumberFormat="1" applyFont="1" applyBorder="1"/>
    <xf numFmtId="0" fontId="0" fillId="0" borderId="9" xfId="0" applyBorder="1"/>
    <xf numFmtId="16" fontId="38" fillId="32" borderId="58" xfId="111" applyNumberFormat="1" applyFont="1" applyFill="1" applyBorder="1" applyAlignment="1">
      <alignment horizontal="center" vertical="center" wrapText="1"/>
    </xf>
    <xf numFmtId="0" fontId="38" fillId="32" borderId="58" xfId="111" applyFont="1" applyFill="1" applyBorder="1" applyAlignment="1">
      <alignment horizontal="center" vertical="center" wrapText="1"/>
    </xf>
    <xf numFmtId="16" fontId="38" fillId="32" borderId="59" xfId="111" applyNumberFormat="1" applyFont="1" applyFill="1" applyBorder="1" applyAlignment="1">
      <alignment horizontal="center" vertical="center" wrapText="1"/>
    </xf>
    <xf numFmtId="10" fontId="44" fillId="31" borderId="9" xfId="145" applyNumberFormat="1" applyFont="1" applyFill="1" applyBorder="1" applyAlignment="1">
      <alignment horizontal="center" vertical="center"/>
    </xf>
    <xf numFmtId="10" fontId="44" fillId="51" borderId="9" xfId="145" applyNumberFormat="1" applyFont="1" applyFill="1" applyBorder="1" applyAlignment="1">
      <alignment horizontal="center" vertical="center"/>
    </xf>
    <xf numFmtId="0" fontId="39" fillId="32" borderId="51" xfId="0" applyFont="1" applyFill="1" applyBorder="1" applyAlignment="1">
      <alignment vertical="center"/>
    </xf>
    <xf numFmtId="0" fontId="88" fillId="0" borderId="0" xfId="0" applyFont="1" applyAlignment="1">
      <alignment vertical="center"/>
    </xf>
    <xf numFmtId="4" fontId="44" fillId="31" borderId="9" xfId="145" applyNumberFormat="1" applyFont="1" applyFill="1" applyBorder="1" applyAlignment="1">
      <alignment horizontal="center" vertical="center"/>
    </xf>
    <xf numFmtId="10" fontId="44" fillId="50" borderId="6" xfId="145" applyNumberFormat="1" applyFont="1" applyFill="1" applyBorder="1" applyAlignment="1">
      <alignment horizontal="center" vertical="center"/>
    </xf>
    <xf numFmtId="10" fontId="44" fillId="50" borderId="9" xfId="924" applyNumberFormat="1" applyFont="1" applyFill="1" applyBorder="1" applyAlignment="1">
      <alignment horizontal="center" vertical="center"/>
    </xf>
    <xf numFmtId="10" fontId="44" fillId="50" borderId="9" xfId="145" applyNumberFormat="1" applyFont="1" applyFill="1" applyBorder="1" applyAlignment="1">
      <alignment horizontal="center" vertical="center"/>
    </xf>
    <xf numFmtId="4" fontId="44" fillId="31" borderId="9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0" xfId="111" applyFont="1" applyAlignment="1">
      <alignment vertical="center" wrapText="1"/>
    </xf>
    <xf numFmtId="4" fontId="44" fillId="51" borderId="9" xfId="145" applyNumberFormat="1" applyFont="1" applyFill="1" applyBorder="1" applyAlignment="1">
      <alignment horizontal="center" vertical="center"/>
    </xf>
    <xf numFmtId="4" fontId="44" fillId="29" borderId="9" xfId="145" applyNumberFormat="1" applyFont="1" applyFill="1" applyBorder="1" applyAlignment="1">
      <alignment horizontal="center" vertical="center"/>
    </xf>
    <xf numFmtId="10" fontId="44" fillId="29" borderId="9" xfId="924" applyNumberFormat="1" applyFont="1" applyFill="1" applyBorder="1" applyAlignment="1">
      <alignment horizontal="center" vertical="center"/>
    </xf>
    <xf numFmtId="10" fontId="44" fillId="29" borderId="9" xfId="145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25" fillId="0" borderId="0" xfId="0" applyFont="1" applyAlignment="1">
      <alignment horizontal="center"/>
    </xf>
    <xf numFmtId="0" fontId="38" fillId="32" borderId="68" xfId="111" applyFont="1" applyFill="1" applyBorder="1" applyAlignment="1">
      <alignment horizontal="center" vertical="center" wrapText="1"/>
    </xf>
    <xf numFmtId="16" fontId="38" fillId="32" borderId="60" xfId="111" applyNumberFormat="1" applyFont="1" applyFill="1" applyBorder="1" applyAlignment="1">
      <alignment horizontal="center" vertical="center" wrapText="1"/>
    </xf>
    <xf numFmtId="0" fontId="38" fillId="32" borderId="66" xfId="111" applyFont="1" applyFill="1" applyBorder="1" applyAlignment="1">
      <alignment horizontal="center" vertical="center" wrapText="1"/>
    </xf>
    <xf numFmtId="0" fontId="38" fillId="32" borderId="32" xfId="111" applyFont="1" applyFill="1" applyBorder="1" applyAlignment="1">
      <alignment horizontal="center" vertical="center" wrapText="1"/>
    </xf>
    <xf numFmtId="10" fontId="44" fillId="50" borderId="9" xfId="0" applyNumberFormat="1" applyFont="1" applyFill="1" applyBorder="1" applyAlignment="1">
      <alignment horizontal="center" vertical="center"/>
    </xf>
    <xf numFmtId="172" fontId="0" fillId="50" borderId="11" xfId="145" applyNumberFormat="1" applyFont="1" applyFill="1" applyBorder="1"/>
    <xf numFmtId="172" fontId="1" fillId="50" borderId="24" xfId="145" applyNumberFormat="1" applyFont="1" applyFill="1" applyBorder="1"/>
    <xf numFmtId="172" fontId="1" fillId="50" borderId="11" xfId="145" applyNumberFormat="1" applyFont="1" applyFill="1" applyBorder="1"/>
    <xf numFmtId="172" fontId="1" fillId="50" borderId="45" xfId="145" applyNumberFormat="1" applyFont="1" applyFill="1" applyBorder="1"/>
    <xf numFmtId="172" fontId="1" fillId="50" borderId="12" xfId="145" applyNumberFormat="1" applyFont="1" applyFill="1" applyBorder="1"/>
    <xf numFmtId="0" fontId="125" fillId="0" borderId="10" xfId="0" applyFont="1" applyBorder="1" applyAlignment="1">
      <alignment horizontal="center"/>
    </xf>
    <xf numFmtId="172" fontId="0" fillId="51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72" fontId="0" fillId="51" borderId="12" xfId="0" applyNumberFormat="1" applyFill="1" applyBorder="1" applyAlignment="1">
      <alignment horizontal="center"/>
    </xf>
    <xf numFmtId="172" fontId="0" fillId="0" borderId="11" xfId="0" applyNumberFormat="1" applyBorder="1" applyAlignment="1">
      <alignment horizontal="center"/>
    </xf>
    <xf numFmtId="0" fontId="125" fillId="0" borderId="0" xfId="0" applyFont="1" applyAlignment="1">
      <alignment horizontal="left"/>
    </xf>
    <xf numFmtId="0" fontId="125" fillId="0" borderId="0" xfId="0" applyFont="1"/>
    <xf numFmtId="4" fontId="44" fillId="51" borderId="9" xfId="0" applyNumberFormat="1" applyFont="1" applyFill="1" applyBorder="1" applyAlignment="1">
      <alignment horizontal="center" vertical="center"/>
    </xf>
    <xf numFmtId="10" fontId="44" fillId="51" borderId="9" xfId="0" applyNumberFormat="1" applyFont="1" applyFill="1" applyBorder="1" applyAlignment="1">
      <alignment horizontal="center" vertical="center"/>
    </xf>
    <xf numFmtId="4" fontId="44" fillId="51" borderId="81" xfId="145" applyNumberFormat="1" applyFont="1" applyFill="1" applyBorder="1" applyAlignment="1">
      <alignment horizontal="center" vertical="center"/>
    </xf>
    <xf numFmtId="10" fontId="44" fillId="51" borderId="9" xfId="924" applyNumberFormat="1" applyFont="1" applyFill="1" applyBorder="1" applyAlignment="1">
      <alignment horizontal="center" vertical="center"/>
    </xf>
    <xf numFmtId="4" fontId="44" fillId="51" borderId="38" xfId="145" applyNumberFormat="1" applyFont="1" applyFill="1" applyBorder="1" applyAlignment="1">
      <alignment horizontal="center" vertical="center"/>
    </xf>
    <xf numFmtId="10" fontId="44" fillId="29" borderId="81" xfId="0" applyNumberFormat="1" applyFont="1" applyFill="1" applyBorder="1" applyAlignment="1">
      <alignment horizontal="center" vertical="center"/>
    </xf>
    <xf numFmtId="3" fontId="44" fillId="31" borderId="81" xfId="0" applyNumberFormat="1" applyFont="1" applyFill="1" applyBorder="1" applyAlignment="1" applyProtection="1">
      <alignment horizontal="center" vertical="center"/>
      <protection locked="0"/>
    </xf>
    <xf numFmtId="3" fontId="44" fillId="31" borderId="9" xfId="0" applyNumberFormat="1" applyFont="1" applyFill="1" applyBorder="1" applyAlignment="1" applyProtection="1">
      <alignment horizontal="center" vertical="center"/>
      <protection locked="0"/>
    </xf>
    <xf numFmtId="3" fontId="44" fillId="47" borderId="81" xfId="0" applyNumberFormat="1" applyFont="1" applyFill="1" applyBorder="1" applyAlignment="1">
      <alignment horizontal="center" vertical="center"/>
    </xf>
    <xf numFmtId="3" fontId="44" fillId="47" borderId="9" xfId="0" applyNumberFormat="1" applyFont="1" applyFill="1" applyBorder="1" applyAlignment="1">
      <alignment horizontal="center" vertical="center"/>
    </xf>
    <xf numFmtId="3" fontId="44" fillId="47" borderId="38" xfId="0" applyNumberFormat="1" applyFont="1" applyFill="1" applyBorder="1" applyAlignment="1">
      <alignment horizontal="center" vertical="center"/>
    </xf>
    <xf numFmtId="3" fontId="44" fillId="50" borderId="38" xfId="0" applyNumberFormat="1" applyFont="1" applyFill="1" applyBorder="1" applyAlignment="1" applyProtection="1">
      <alignment horizontal="center" vertical="center"/>
      <protection locked="0"/>
    </xf>
    <xf numFmtId="16" fontId="38" fillId="48" borderId="58" xfId="111" applyNumberFormat="1" applyFont="1" applyFill="1" applyBorder="1" applyAlignment="1">
      <alignment horizontal="center" vertical="center" wrapText="1"/>
    </xf>
    <xf numFmtId="16" fontId="38" fillId="48" borderId="59" xfId="111" applyNumberFormat="1" applyFont="1" applyFill="1" applyBorder="1" applyAlignment="1">
      <alignment horizontal="center" vertical="center" wrapText="1"/>
    </xf>
    <xf numFmtId="0" fontId="38" fillId="48" borderId="58" xfId="111" applyFont="1" applyFill="1" applyBorder="1" applyAlignment="1">
      <alignment horizontal="center" vertical="center" wrapText="1"/>
    </xf>
    <xf numFmtId="0" fontId="38" fillId="48" borderId="68" xfId="111" applyFont="1" applyFill="1" applyBorder="1" applyAlignment="1">
      <alignment horizontal="center" vertical="center" wrapText="1"/>
    </xf>
    <xf numFmtId="16" fontId="38" fillId="48" borderId="60" xfId="111" applyNumberFormat="1" applyFont="1" applyFill="1" applyBorder="1" applyAlignment="1">
      <alignment horizontal="center" vertical="center" wrapText="1"/>
    </xf>
    <xf numFmtId="172" fontId="76" fillId="0" borderId="47" xfId="0" applyNumberFormat="1" applyFont="1" applyBorder="1"/>
    <xf numFmtId="0" fontId="76" fillId="0" borderId="0" xfId="0" applyFont="1" applyAlignment="1">
      <alignment horizontal="center"/>
    </xf>
    <xf numFmtId="10" fontId="76" fillId="0" borderId="0" xfId="145" applyNumberFormat="1" applyFont="1" applyFill="1" applyAlignment="1">
      <alignment horizontal="center"/>
    </xf>
    <xf numFmtId="10" fontId="76" fillId="0" borderId="0" xfId="145" applyNumberFormat="1" applyFont="1" applyAlignment="1">
      <alignment horizontal="center"/>
    </xf>
    <xf numFmtId="2" fontId="76" fillId="0" borderId="47" xfId="0" applyNumberFormat="1" applyFont="1" applyBorder="1"/>
    <xf numFmtId="0" fontId="38" fillId="32" borderId="60" xfId="0" applyFont="1" applyFill="1" applyBorder="1" applyAlignment="1">
      <alignment horizontal="center" vertical="center" wrapText="1"/>
    </xf>
    <xf numFmtId="0" fontId="38" fillId="32" borderId="58" xfId="0" applyFont="1" applyFill="1" applyBorder="1" applyAlignment="1">
      <alignment horizontal="center" vertical="center"/>
    </xf>
    <xf numFmtId="0" fontId="38" fillId="32" borderId="59" xfId="0" applyFont="1" applyFill="1" applyBorder="1" applyAlignment="1">
      <alignment horizontal="center" vertical="center"/>
    </xf>
    <xf numFmtId="0" fontId="45" fillId="29" borderId="38" xfId="0" applyFont="1" applyFill="1" applyBorder="1" applyAlignment="1">
      <alignment horizontal="left" vertical="center"/>
    </xf>
    <xf numFmtId="0" fontId="43" fillId="29" borderId="40" xfId="0" applyFont="1" applyFill="1" applyBorder="1"/>
    <xf numFmtId="0" fontId="123" fillId="0" borderId="0" xfId="0" applyFont="1" applyAlignment="1">
      <alignment horizontal="left"/>
    </xf>
    <xf numFmtId="49" fontId="38" fillId="32" borderId="74" xfId="142" applyNumberFormat="1" applyFont="1" applyFill="1" applyBorder="1" applyAlignment="1">
      <alignment vertical="center" wrapText="1"/>
    </xf>
    <xf numFmtId="49" fontId="38" fillId="32" borderId="64" xfId="142" applyNumberFormat="1" applyFont="1" applyFill="1" applyBorder="1" applyAlignment="1">
      <alignment vertical="center" wrapText="1"/>
    </xf>
    <xf numFmtId="49" fontId="38" fillId="32" borderId="90" xfId="142" applyNumberFormat="1" applyFont="1" applyFill="1" applyBorder="1" applyAlignment="1">
      <alignment vertical="center" wrapText="1"/>
    </xf>
    <xf numFmtId="4" fontId="43" fillId="30" borderId="9" xfId="143" applyNumberFormat="1" applyFont="1" applyFill="1" applyBorder="1"/>
    <xf numFmtId="4" fontId="45" fillId="30" borderId="42" xfId="143" applyNumberFormat="1" applyFont="1" applyFill="1" applyBorder="1" applyAlignment="1">
      <alignment horizontal="right"/>
    </xf>
    <xf numFmtId="4" fontId="45" fillId="31" borderId="33" xfId="143" applyNumberFormat="1" applyFont="1" applyFill="1" applyBorder="1" applyAlignment="1">
      <alignment horizontal="right"/>
    </xf>
    <xf numFmtId="4" fontId="45" fillId="31" borderId="35" xfId="143" applyNumberFormat="1" applyFont="1" applyFill="1" applyBorder="1" applyAlignment="1">
      <alignment horizontal="right"/>
    </xf>
    <xf numFmtId="4" fontId="45" fillId="31" borderId="81" xfId="143" applyNumberFormat="1" applyFont="1" applyFill="1" applyBorder="1" applyAlignment="1">
      <alignment horizontal="right"/>
    </xf>
    <xf numFmtId="0" fontId="44" fillId="29" borderId="38" xfId="0" applyFont="1" applyFill="1" applyBorder="1"/>
    <xf numFmtId="4" fontId="43" fillId="30" borderId="81" xfId="143" applyNumberFormat="1" applyFont="1" applyFill="1" applyBorder="1" applyAlignment="1">
      <alignment horizontal="right"/>
    </xf>
    <xf numFmtId="4" fontId="43" fillId="30" borderId="38" xfId="143" applyNumberFormat="1" applyFont="1" applyFill="1" applyBorder="1"/>
    <xf numFmtId="4" fontId="109" fillId="47" borderId="33" xfId="143" applyNumberFormat="1" applyFont="1" applyFill="1" applyBorder="1" applyAlignment="1">
      <alignment horizontal="right"/>
    </xf>
    <xf numFmtId="4" fontId="109" fillId="47" borderId="35" xfId="143" applyNumberFormat="1" applyFont="1" applyFill="1" applyBorder="1" applyAlignment="1">
      <alignment horizontal="right"/>
    </xf>
    <xf numFmtId="4" fontId="45" fillId="31" borderId="85" xfId="143" applyNumberFormat="1" applyFont="1" applyFill="1" applyBorder="1" applyAlignment="1">
      <alignment horizontal="right"/>
    </xf>
    <xf numFmtId="0" fontId="44" fillId="29" borderId="40" xfId="0" applyFont="1" applyFill="1" applyBorder="1"/>
    <xf numFmtId="0" fontId="44" fillId="29" borderId="41" xfId="0" applyFont="1" applyFill="1" applyBorder="1"/>
    <xf numFmtId="4" fontId="109" fillId="30" borderId="42" xfId="143" applyNumberFormat="1" applyFont="1" applyFill="1" applyBorder="1" applyAlignment="1">
      <alignment horizontal="right"/>
    </xf>
    <xf numFmtId="4" fontId="109" fillId="30" borderId="85" xfId="143" applyNumberFormat="1" applyFont="1" applyFill="1" applyBorder="1" applyAlignment="1">
      <alignment horizontal="right"/>
    </xf>
    <xf numFmtId="0" fontId="44" fillId="29" borderId="42" xfId="0" applyFont="1" applyFill="1" applyBorder="1"/>
    <xf numFmtId="0" fontId="44" fillId="29" borderId="33" xfId="0" applyFont="1" applyFill="1" applyBorder="1"/>
    <xf numFmtId="0" fontId="44" fillId="29" borderId="35" xfId="0" applyFont="1" applyFill="1" applyBorder="1"/>
    <xf numFmtId="0" fontId="44" fillId="29" borderId="85" xfId="0" applyFont="1" applyFill="1" applyBorder="1"/>
    <xf numFmtId="49" fontId="38" fillId="32" borderId="48" xfId="111" applyNumberFormat="1" applyFont="1" applyFill="1" applyBorder="1" applyAlignment="1">
      <alignment horizontal="center" vertical="center" wrapText="1"/>
    </xf>
    <xf numFmtId="49" fontId="38" fillId="32" borderId="50" xfId="111" applyNumberFormat="1" applyFont="1" applyFill="1" applyBorder="1" applyAlignment="1">
      <alignment horizontal="center" vertical="center" wrapText="1"/>
    </xf>
    <xf numFmtId="0" fontId="38" fillId="32" borderId="32" xfId="769" applyFont="1" applyFill="1" applyBorder="1" applyAlignment="1">
      <alignment horizontal="center" vertical="center" wrapText="1"/>
    </xf>
    <xf numFmtId="10" fontId="105" fillId="0" borderId="0" xfId="0" applyNumberFormat="1" applyFont="1"/>
    <xf numFmtId="4" fontId="43" fillId="55" borderId="44" xfId="0" applyNumberFormat="1" applyFont="1" applyFill="1" applyBorder="1" applyAlignment="1">
      <alignment horizontal="center" vertical="center"/>
    </xf>
    <xf numFmtId="10" fontId="45" fillId="29" borderId="42" xfId="676" applyNumberFormat="1" applyFont="1" applyFill="1" applyBorder="1" applyAlignment="1">
      <alignment horizontal="center" vertical="center"/>
    </xf>
    <xf numFmtId="10" fontId="45" fillId="29" borderId="35" xfId="676" applyNumberFormat="1" applyFont="1" applyFill="1" applyBorder="1" applyAlignment="1">
      <alignment horizontal="center" vertical="center"/>
    </xf>
    <xf numFmtId="10" fontId="45" fillId="29" borderId="81" xfId="676" applyNumberFormat="1" applyFont="1" applyFill="1" applyBorder="1" applyAlignment="1">
      <alignment horizontal="center" vertical="center"/>
    </xf>
    <xf numFmtId="10" fontId="45" fillId="29" borderId="38" xfId="676" applyNumberFormat="1" applyFont="1" applyFill="1" applyBorder="1" applyAlignment="1">
      <alignment horizontal="center" vertical="center"/>
    </xf>
    <xf numFmtId="10" fontId="45" fillId="34" borderId="78" xfId="145" applyNumberFormat="1" applyFont="1" applyFill="1" applyBorder="1" applyAlignment="1">
      <alignment horizontal="center" vertical="center"/>
    </xf>
    <xf numFmtId="10" fontId="45" fillId="34" borderId="69" xfId="145" applyNumberFormat="1" applyFont="1" applyFill="1" applyBorder="1" applyAlignment="1">
      <alignment horizontal="center" vertical="center"/>
    </xf>
    <xf numFmtId="4" fontId="45" fillId="52" borderId="6" xfId="0" applyNumberFormat="1" applyFont="1" applyFill="1" applyBorder="1" applyAlignment="1">
      <alignment horizontal="center" vertical="center"/>
    </xf>
    <xf numFmtId="10" fontId="45" fillId="34" borderId="34" xfId="145" applyNumberFormat="1" applyFont="1" applyFill="1" applyBorder="1" applyAlignment="1">
      <alignment horizontal="center" vertical="center"/>
    </xf>
    <xf numFmtId="4" fontId="43" fillId="34" borderId="43" xfId="0" applyNumberFormat="1" applyFont="1" applyFill="1" applyBorder="1" applyAlignment="1">
      <alignment horizontal="center" vertical="center"/>
    </xf>
    <xf numFmtId="10" fontId="45" fillId="55" borderId="78" xfId="145" applyNumberFormat="1" applyFont="1" applyFill="1" applyBorder="1" applyAlignment="1">
      <alignment horizontal="center" vertical="center"/>
    </xf>
    <xf numFmtId="1" fontId="45" fillId="55" borderId="33" xfId="145" applyNumberFormat="1" applyFont="1" applyFill="1" applyBorder="1" applyAlignment="1">
      <alignment horizontal="center" vertical="center"/>
    </xf>
    <xf numFmtId="10" fontId="45" fillId="55" borderId="35" xfId="145" applyNumberFormat="1" applyFont="1" applyFill="1" applyBorder="1" applyAlignment="1">
      <alignment horizontal="center" vertical="center"/>
    </xf>
    <xf numFmtId="10" fontId="45" fillId="55" borderId="69" xfId="145" applyNumberFormat="1" applyFont="1" applyFill="1" applyBorder="1" applyAlignment="1">
      <alignment horizontal="center" vertical="center"/>
    </xf>
    <xf numFmtId="4" fontId="45" fillId="55" borderId="6" xfId="0" applyNumberFormat="1" applyFont="1" applyFill="1" applyBorder="1" applyAlignment="1">
      <alignment horizontal="center" vertical="center"/>
    </xf>
    <xf numFmtId="4" fontId="45" fillId="34" borderId="6" xfId="0" applyNumberFormat="1" applyFont="1" applyFill="1" applyBorder="1" applyAlignment="1">
      <alignment horizontal="center" vertical="center"/>
    </xf>
    <xf numFmtId="4" fontId="45" fillId="55" borderId="42" xfId="0" applyNumberFormat="1" applyFont="1" applyFill="1" applyBorder="1" applyAlignment="1">
      <alignment horizontal="center" vertical="center"/>
    </xf>
    <xf numFmtId="4" fontId="45" fillId="55" borderId="33" xfId="0" applyNumberFormat="1" applyFont="1" applyFill="1" applyBorder="1" applyAlignment="1">
      <alignment horizontal="center" vertical="center"/>
    </xf>
    <xf numFmtId="4" fontId="45" fillId="55" borderId="35" xfId="0" applyNumberFormat="1" applyFont="1" applyFill="1" applyBorder="1" applyAlignment="1">
      <alignment horizontal="center" vertical="center"/>
    </xf>
    <xf numFmtId="4" fontId="45" fillId="55" borderId="81" xfId="0" applyNumberFormat="1" applyFont="1" applyFill="1" applyBorder="1" applyAlignment="1">
      <alignment horizontal="center" vertical="center"/>
    </xf>
    <xf numFmtId="4" fontId="45" fillId="55" borderId="38" xfId="0" applyNumberFormat="1" applyFont="1" applyFill="1" applyBorder="1" applyAlignment="1">
      <alignment horizontal="center" vertical="center"/>
    </xf>
    <xf numFmtId="4" fontId="45" fillId="34" borderId="81" xfId="0" applyNumberFormat="1" applyFont="1" applyFill="1" applyBorder="1" applyAlignment="1">
      <alignment horizontal="center" vertical="center"/>
    </xf>
    <xf numFmtId="10" fontId="45" fillId="29" borderId="6" xfId="676" applyNumberFormat="1" applyFont="1" applyFill="1" applyBorder="1" applyAlignment="1">
      <alignment horizontal="center" vertical="center"/>
    </xf>
    <xf numFmtId="0" fontId="39" fillId="32" borderId="33" xfId="0" applyFont="1" applyFill="1" applyBorder="1" applyAlignment="1">
      <alignment horizontal="center" vertical="center" wrapText="1"/>
    </xf>
    <xf numFmtId="49" fontId="39" fillId="32" borderId="35" xfId="142" applyNumberFormat="1" applyFont="1" applyFill="1" applyBorder="1" applyAlignment="1">
      <alignment horizontal="left" vertical="center" wrapText="1"/>
    </xf>
    <xf numFmtId="49" fontId="39" fillId="32" borderId="38" xfId="142" applyNumberFormat="1" applyFont="1" applyFill="1" applyBorder="1" applyAlignment="1">
      <alignment horizontal="left" vertical="center" wrapText="1"/>
    </xf>
    <xf numFmtId="49" fontId="115" fillId="32" borderId="38" xfId="142" applyNumberFormat="1" applyFont="1" applyFill="1" applyBorder="1" applyAlignment="1">
      <alignment horizontal="left" vertical="center" wrapText="1"/>
    </xf>
    <xf numFmtId="2" fontId="44" fillId="50" borderId="35" xfId="0" applyNumberFormat="1" applyFont="1" applyFill="1" applyBorder="1" applyAlignment="1">
      <alignment horizontal="center" vertical="center" wrapText="1"/>
    </xf>
    <xf numFmtId="2" fontId="44" fillId="47" borderId="41" xfId="0" applyNumberFormat="1" applyFont="1" applyFill="1" applyBorder="1" applyAlignment="1">
      <alignment horizontal="center" vertical="center" wrapText="1"/>
    </xf>
    <xf numFmtId="2" fontId="44" fillId="47" borderId="43" xfId="0" applyNumberFormat="1" applyFont="1" applyFill="1" applyBorder="1" applyAlignment="1">
      <alignment horizontal="center" vertical="center" wrapText="1"/>
    </xf>
    <xf numFmtId="49" fontId="115" fillId="32" borderId="41" xfId="142" applyNumberFormat="1" applyFont="1" applyFill="1" applyBorder="1" applyAlignment="1">
      <alignment horizontal="left" vertical="center" wrapText="1"/>
    </xf>
    <xf numFmtId="49" fontId="115" fillId="32" borderId="35" xfId="142" applyNumberFormat="1" applyFont="1" applyFill="1" applyBorder="1" applyAlignment="1">
      <alignment horizontal="left" vertical="center" wrapText="1"/>
    </xf>
    <xf numFmtId="49" fontId="39" fillId="32" borderId="41" xfId="142" applyNumberFormat="1" applyFont="1" applyFill="1" applyBorder="1" applyAlignment="1">
      <alignment horizontal="left" vertical="center" wrapText="1"/>
    </xf>
    <xf numFmtId="2" fontId="44" fillId="29" borderId="119" xfId="0" applyNumberFormat="1" applyFont="1" applyFill="1" applyBorder="1" applyAlignment="1">
      <alignment horizontal="center" vertical="center" wrapText="1"/>
    </xf>
    <xf numFmtId="2" fontId="44" fillId="29" borderId="121" xfId="0" applyNumberFormat="1" applyFont="1" applyFill="1" applyBorder="1" applyAlignment="1">
      <alignment horizontal="center" vertical="center" wrapText="1"/>
    </xf>
    <xf numFmtId="2" fontId="111" fillId="30" borderId="119" xfId="0" applyNumberFormat="1" applyFont="1" applyFill="1" applyBorder="1" applyAlignment="1">
      <alignment horizontal="center" vertical="center" wrapText="1"/>
    </xf>
    <xf numFmtId="2" fontId="44" fillId="29" borderId="35" xfId="0" applyNumberFormat="1" applyFont="1" applyFill="1" applyBorder="1" applyAlignment="1">
      <alignment horizontal="center" vertical="center" wrapText="1"/>
    </xf>
    <xf numFmtId="2" fontId="45" fillId="50" borderId="86" xfId="0" applyNumberFormat="1" applyFont="1" applyFill="1" applyBorder="1" applyAlignment="1">
      <alignment horizontal="center" vertical="center"/>
    </xf>
    <xf numFmtId="2" fontId="45" fillId="29" borderId="79" xfId="0" applyNumberFormat="1" applyFont="1" applyFill="1" applyBorder="1" applyAlignment="1">
      <alignment horizontal="center" vertical="center" wrapText="1"/>
    </xf>
    <xf numFmtId="2" fontId="45" fillId="29" borderId="77" xfId="0" applyNumberFormat="1" applyFont="1" applyFill="1" applyBorder="1" applyAlignment="1">
      <alignment horizontal="center" vertical="center" wrapText="1"/>
    </xf>
    <xf numFmtId="2" fontId="45" fillId="29" borderId="43" xfId="0" applyNumberFormat="1" applyFont="1" applyFill="1" applyBorder="1" applyAlignment="1">
      <alignment horizontal="center" vertical="center" wrapText="1"/>
    </xf>
    <xf numFmtId="2" fontId="45" fillId="50" borderId="41" xfId="0" applyNumberFormat="1" applyFont="1" applyFill="1" applyBorder="1" applyAlignment="1">
      <alignment horizontal="center" vertical="center"/>
    </xf>
    <xf numFmtId="0" fontId="39" fillId="27" borderId="47" xfId="108" applyFont="1" applyFill="1" applyBorder="1" applyAlignment="1">
      <alignment horizontal="center" vertical="center" wrapText="1"/>
    </xf>
    <xf numFmtId="0" fontId="39" fillId="27" borderId="50" xfId="108" applyFont="1" applyFill="1" applyBorder="1" applyAlignment="1">
      <alignment horizontal="center" vertical="center" wrapText="1"/>
    </xf>
    <xf numFmtId="0" fontId="44" fillId="30" borderId="85" xfId="0" applyFont="1" applyFill="1" applyBorder="1"/>
    <xf numFmtId="0" fontId="44" fillId="30" borderId="40" xfId="0" applyFont="1" applyFill="1" applyBorder="1"/>
    <xf numFmtId="0" fontId="44" fillId="30" borderId="41" xfId="0" applyFont="1" applyFill="1" applyBorder="1"/>
    <xf numFmtId="0" fontId="44" fillId="30" borderId="43" xfId="0" applyFont="1" applyFill="1" applyBorder="1"/>
    <xf numFmtId="49" fontId="39" fillId="27" borderId="90" xfId="0" applyNumberFormat="1" applyFont="1" applyFill="1" applyBorder="1" applyAlignment="1">
      <alignment horizontal="center" vertical="center"/>
    </xf>
    <xf numFmtId="49" fontId="44" fillId="0" borderId="0" xfId="0" applyNumberFormat="1" applyFont="1" applyProtection="1">
      <protection locked="0"/>
    </xf>
    <xf numFmtId="49" fontId="44" fillId="0" borderId="0" xfId="0" applyNumberFormat="1" applyFont="1"/>
    <xf numFmtId="49" fontId="44" fillId="0" borderId="0" xfId="0" applyNumberFormat="1" applyFont="1" applyAlignment="1" applyProtection="1">
      <alignment horizontal="center"/>
      <protection locked="0"/>
    </xf>
    <xf numFmtId="49" fontId="44" fillId="0" borderId="0" xfId="0" applyNumberFormat="1" applyFont="1" applyAlignment="1">
      <alignment horizontal="center"/>
    </xf>
    <xf numFmtId="3" fontId="44" fillId="30" borderId="85" xfId="0" applyNumberFormat="1" applyFont="1" applyFill="1" applyBorder="1" applyAlignment="1">
      <alignment horizontal="center" vertical="center"/>
    </xf>
    <xf numFmtId="3" fontId="44" fillId="30" borderId="40" xfId="0" applyNumberFormat="1" applyFont="1" applyFill="1" applyBorder="1" applyAlignment="1">
      <alignment horizontal="center" vertical="center"/>
    </xf>
    <xf numFmtId="3" fontId="44" fillId="30" borderId="41" xfId="0" applyNumberFormat="1" applyFont="1" applyFill="1" applyBorder="1" applyAlignment="1">
      <alignment horizontal="center" vertical="center"/>
    </xf>
    <xf numFmtId="49" fontId="38" fillId="32" borderId="1" xfId="111" applyNumberFormat="1" applyFont="1" applyFill="1" applyBorder="1" applyAlignment="1">
      <alignment horizontal="center" vertical="center" wrapText="1"/>
    </xf>
    <xf numFmtId="49" fontId="38" fillId="32" borderId="58" xfId="111" applyNumberFormat="1" applyFont="1" applyFill="1" applyBorder="1" applyAlignment="1">
      <alignment horizontal="center" vertical="center" wrapText="1"/>
    </xf>
    <xf numFmtId="49" fontId="38" fillId="32" borderId="3" xfId="111" applyNumberFormat="1" applyFont="1" applyFill="1" applyBorder="1" applyAlignment="1">
      <alignment horizontal="center" vertical="center" wrapText="1"/>
    </xf>
    <xf numFmtId="4" fontId="44" fillId="31" borderId="42" xfId="145" applyNumberFormat="1" applyFont="1" applyFill="1" applyBorder="1" applyAlignment="1">
      <alignment horizontal="center" vertical="center"/>
    </xf>
    <xf numFmtId="4" fontId="44" fillId="31" borderId="33" xfId="145" applyNumberFormat="1" applyFont="1" applyFill="1" applyBorder="1" applyAlignment="1">
      <alignment horizontal="center" vertical="center"/>
    </xf>
    <xf numFmtId="10" fontId="44" fillId="51" borderId="35" xfId="145" applyNumberFormat="1" applyFont="1" applyFill="1" applyBorder="1" applyAlignment="1">
      <alignment horizontal="center" vertical="center"/>
    </xf>
    <xf numFmtId="4" fontId="44" fillId="31" borderId="81" xfId="145" applyNumberFormat="1" applyFont="1" applyFill="1" applyBorder="1" applyAlignment="1">
      <alignment horizontal="center" vertical="center"/>
    </xf>
    <xf numFmtId="10" fontId="44" fillId="51" borderId="38" xfId="145" applyNumberFormat="1" applyFont="1" applyFill="1" applyBorder="1" applyAlignment="1">
      <alignment horizontal="center" vertical="center"/>
    </xf>
    <xf numFmtId="4" fontId="124" fillId="51" borderId="85" xfId="145" applyNumberFormat="1" applyFont="1" applyFill="1" applyBorder="1" applyAlignment="1">
      <alignment horizontal="center" vertical="center"/>
    </xf>
    <xf numFmtId="4" fontId="124" fillId="51" borderId="40" xfId="145" applyNumberFormat="1" applyFont="1" applyFill="1" applyBorder="1" applyAlignment="1">
      <alignment horizontal="center" vertical="center"/>
    </xf>
    <xf numFmtId="10" fontId="124" fillId="51" borderId="41" xfId="145" applyNumberFormat="1" applyFont="1" applyFill="1" applyBorder="1" applyAlignment="1">
      <alignment horizontal="center" vertical="center"/>
    </xf>
    <xf numFmtId="4" fontId="44" fillId="51" borderId="6" xfId="145" applyNumberFormat="1" applyFont="1" applyFill="1" applyBorder="1" applyAlignment="1">
      <alignment horizontal="center" vertical="center"/>
    </xf>
    <xf numFmtId="10" fontId="44" fillId="31" borderId="35" xfId="145" applyNumberFormat="1" applyFont="1" applyFill="1" applyBorder="1" applyAlignment="1">
      <alignment horizontal="center" vertical="center"/>
    </xf>
    <xf numFmtId="10" fontId="44" fillId="31" borderId="38" xfId="145" applyNumberFormat="1" applyFont="1" applyFill="1" applyBorder="1" applyAlignment="1">
      <alignment horizontal="center" vertical="center"/>
    </xf>
    <xf numFmtId="4" fontId="124" fillId="29" borderId="85" xfId="145" applyNumberFormat="1" applyFont="1" applyFill="1" applyBorder="1" applyAlignment="1">
      <alignment horizontal="center" vertical="center"/>
    </xf>
    <xf numFmtId="10" fontId="44" fillId="29" borderId="41" xfId="145" applyNumberFormat="1" applyFont="1" applyFill="1" applyBorder="1" applyAlignment="1">
      <alignment horizontal="center" vertical="center"/>
    </xf>
    <xf numFmtId="4" fontId="44" fillId="51" borderId="42" xfId="145" applyNumberFormat="1" applyFont="1" applyFill="1" applyBorder="1" applyAlignment="1">
      <alignment horizontal="center" vertical="center"/>
    </xf>
    <xf numFmtId="4" fontId="44" fillId="29" borderId="85" xfId="145" applyNumberFormat="1" applyFont="1" applyFill="1" applyBorder="1" applyAlignment="1">
      <alignment horizontal="center" vertical="center"/>
    </xf>
    <xf numFmtId="10" fontId="44" fillId="31" borderId="33" xfId="145" applyNumberFormat="1" applyFont="1" applyFill="1" applyBorder="1" applyAlignment="1">
      <alignment horizontal="center" vertical="center"/>
    </xf>
    <xf numFmtId="4" fontId="44" fillId="29" borderId="33" xfId="145" applyNumberFormat="1" applyFont="1" applyFill="1" applyBorder="1" applyAlignment="1">
      <alignment horizontal="center" vertical="center"/>
    </xf>
    <xf numFmtId="10" fontId="44" fillId="29" borderId="33" xfId="145" applyNumberFormat="1" applyFont="1" applyFill="1" applyBorder="1" applyAlignment="1">
      <alignment horizontal="center" vertical="center"/>
    </xf>
    <xf numFmtId="4" fontId="44" fillId="29" borderId="35" xfId="145" applyNumberFormat="1" applyFont="1" applyFill="1" applyBorder="1" applyAlignment="1">
      <alignment horizontal="center" vertical="center"/>
    </xf>
    <xf numFmtId="10" fontId="44" fillId="29" borderId="40" xfId="145" applyNumberFormat="1" applyFont="1" applyFill="1" applyBorder="1" applyAlignment="1">
      <alignment horizontal="center" vertical="center"/>
    </xf>
    <xf numFmtId="4" fontId="44" fillId="29" borderId="40" xfId="145" applyNumberFormat="1" applyFont="1" applyFill="1" applyBorder="1" applyAlignment="1">
      <alignment horizontal="center" vertical="center"/>
    </xf>
    <xf numFmtId="10" fontId="44" fillId="29" borderId="42" xfId="0" applyNumberFormat="1" applyFont="1" applyFill="1" applyBorder="1" applyAlignment="1">
      <alignment horizontal="center" vertical="center"/>
    </xf>
    <xf numFmtId="10" fontId="44" fillId="29" borderId="35" xfId="0" applyNumberFormat="1" applyFont="1" applyFill="1" applyBorder="1" applyAlignment="1">
      <alignment horizontal="center" vertical="center"/>
    </xf>
    <xf numFmtId="10" fontId="44" fillId="29" borderId="38" xfId="0" applyNumberFormat="1" applyFont="1" applyFill="1" applyBorder="1" applyAlignment="1">
      <alignment horizontal="center" vertical="center"/>
    </xf>
    <xf numFmtId="10" fontId="44" fillId="29" borderId="81" xfId="145" applyNumberFormat="1" applyFont="1" applyFill="1" applyBorder="1" applyAlignment="1">
      <alignment horizontal="center" vertical="center"/>
    </xf>
    <xf numFmtId="10" fontId="44" fillId="29" borderId="38" xfId="145" applyNumberFormat="1" applyFont="1" applyFill="1" applyBorder="1" applyAlignment="1">
      <alignment horizontal="center" vertical="center"/>
    </xf>
    <xf numFmtId="10" fontId="44" fillId="50" borderId="81" xfId="145" applyNumberFormat="1" applyFont="1" applyFill="1" applyBorder="1" applyAlignment="1">
      <alignment horizontal="center" vertical="center"/>
    </xf>
    <xf numFmtId="10" fontId="44" fillId="50" borderId="77" xfId="145" applyNumberFormat="1" applyFont="1" applyFill="1" applyBorder="1" applyAlignment="1">
      <alignment horizontal="center" vertical="center"/>
    </xf>
    <xf numFmtId="10" fontId="44" fillId="50" borderId="38" xfId="145" applyNumberFormat="1" applyFont="1" applyFill="1" applyBorder="1" applyAlignment="1">
      <alignment horizontal="center" vertical="center"/>
    </xf>
    <xf numFmtId="10" fontId="44" fillId="51" borderId="81" xfId="145" applyNumberFormat="1" applyFont="1" applyFill="1" applyBorder="1" applyAlignment="1">
      <alignment horizontal="center" vertical="center"/>
    </xf>
    <xf numFmtId="10" fontId="44" fillId="29" borderId="85" xfId="145" applyNumberFormat="1" applyFont="1" applyFill="1" applyBorder="1" applyAlignment="1">
      <alignment horizontal="center" vertical="center"/>
    </xf>
    <xf numFmtId="10" fontId="44" fillId="29" borderId="40" xfId="924" applyNumberFormat="1" applyFont="1" applyFill="1" applyBorder="1" applyAlignment="1">
      <alignment horizontal="center" vertical="center"/>
    </xf>
    <xf numFmtId="4" fontId="44" fillId="51" borderId="81" xfId="0" applyNumberFormat="1" applyFont="1" applyFill="1" applyBorder="1" applyAlignment="1">
      <alignment horizontal="center" vertical="center"/>
    </xf>
    <xf numFmtId="10" fontId="44" fillId="29" borderId="85" xfId="0" applyNumberFormat="1" applyFont="1" applyFill="1" applyBorder="1" applyAlignment="1">
      <alignment horizontal="center" vertical="center"/>
    </xf>
    <xf numFmtId="10" fontId="44" fillId="29" borderId="40" xfId="0" applyNumberFormat="1" applyFont="1" applyFill="1" applyBorder="1" applyAlignment="1">
      <alignment horizontal="center" vertical="center"/>
    </xf>
    <xf numFmtId="4" fontId="124" fillId="51" borderId="41" xfId="145" applyNumberFormat="1" applyFont="1" applyFill="1" applyBorder="1" applyAlignment="1">
      <alignment horizontal="center" vertical="center"/>
    </xf>
    <xf numFmtId="10" fontId="124" fillId="29" borderId="41" xfId="145" applyNumberFormat="1" applyFont="1" applyFill="1" applyBorder="1" applyAlignment="1">
      <alignment horizontal="center" vertical="center"/>
    </xf>
    <xf numFmtId="10" fontId="44" fillId="29" borderId="35" xfId="145" applyNumberFormat="1" applyFont="1" applyFill="1" applyBorder="1" applyAlignment="1">
      <alignment horizontal="center" vertical="center"/>
    </xf>
    <xf numFmtId="10" fontId="44" fillId="29" borderId="42" xfId="145" applyNumberFormat="1" applyFont="1" applyFill="1" applyBorder="1" applyAlignment="1">
      <alignment horizontal="center" vertical="center"/>
    </xf>
    <xf numFmtId="10" fontId="44" fillId="29" borderId="33" xfId="924" applyNumberFormat="1" applyFont="1" applyFill="1" applyBorder="1" applyAlignment="1">
      <alignment horizontal="center" vertical="center"/>
    </xf>
    <xf numFmtId="4" fontId="44" fillId="51" borderId="42" xfId="0" applyNumberFormat="1" applyFont="1" applyFill="1" applyBorder="1" applyAlignment="1">
      <alignment horizontal="center" vertical="center"/>
    </xf>
    <xf numFmtId="4" fontId="44" fillId="51" borderId="33" xfId="0" applyNumberFormat="1" applyFont="1" applyFill="1" applyBorder="1" applyAlignment="1">
      <alignment horizontal="center" vertical="center"/>
    </xf>
    <xf numFmtId="10" fontId="44" fillId="50" borderId="33" xfId="0" applyNumberFormat="1" applyFont="1" applyFill="1" applyBorder="1" applyAlignment="1">
      <alignment horizontal="center" vertical="center"/>
    </xf>
    <xf numFmtId="10" fontId="44" fillId="51" borderId="33" xfId="0" applyNumberFormat="1" applyFont="1" applyFill="1" applyBorder="1" applyAlignment="1">
      <alignment horizontal="center" vertical="center"/>
    </xf>
    <xf numFmtId="4" fontId="44" fillId="51" borderId="33" xfId="145" applyNumberFormat="1" applyFont="1" applyFill="1" applyBorder="1" applyAlignment="1">
      <alignment horizontal="center" vertical="center"/>
    </xf>
    <xf numFmtId="10" fontId="44" fillId="51" borderId="33" xfId="145" applyNumberFormat="1" applyFont="1" applyFill="1" applyBorder="1" applyAlignment="1">
      <alignment horizontal="center" vertical="center"/>
    </xf>
    <xf numFmtId="4" fontId="44" fillId="51" borderId="35" xfId="145" applyNumberFormat="1" applyFont="1" applyFill="1" applyBorder="1" applyAlignment="1">
      <alignment horizontal="center" vertical="center"/>
    </xf>
    <xf numFmtId="10" fontId="44" fillId="51" borderId="33" xfId="924" applyNumberFormat="1" applyFont="1" applyFill="1" applyBorder="1" applyAlignment="1">
      <alignment horizontal="center" vertical="center"/>
    </xf>
    <xf numFmtId="4" fontId="44" fillId="29" borderId="40" xfId="0" applyNumberFormat="1" applyFont="1" applyFill="1" applyBorder="1" applyAlignment="1">
      <alignment horizontal="center" vertical="center"/>
    </xf>
    <xf numFmtId="4" fontId="44" fillId="51" borderId="85" xfId="145" applyNumberFormat="1" applyFont="1" applyFill="1" applyBorder="1" applyAlignment="1">
      <alignment horizontal="center" vertical="center"/>
    </xf>
    <xf numFmtId="4" fontId="44" fillId="51" borderId="40" xfId="145" applyNumberFormat="1" applyFont="1" applyFill="1" applyBorder="1" applyAlignment="1">
      <alignment horizontal="center" vertical="center"/>
    </xf>
    <xf numFmtId="10" fontId="44" fillId="51" borderId="41" xfId="145" applyNumberFormat="1" applyFont="1" applyFill="1" applyBorder="1" applyAlignment="1">
      <alignment horizontal="center" vertical="center"/>
    </xf>
    <xf numFmtId="4" fontId="44" fillId="51" borderId="86" xfId="145" applyNumberFormat="1" applyFont="1" applyFill="1" applyBorder="1" applyAlignment="1">
      <alignment horizontal="center" vertical="center"/>
    </xf>
    <xf numFmtId="4" fontId="44" fillId="51" borderId="43" xfId="145" applyNumberFormat="1" applyFont="1" applyFill="1" applyBorder="1" applyAlignment="1">
      <alignment horizontal="center" vertical="center"/>
    </xf>
    <xf numFmtId="4" fontId="124" fillId="29" borderId="43" xfId="145" applyNumberFormat="1" applyFont="1" applyFill="1" applyBorder="1" applyAlignment="1">
      <alignment horizontal="center" vertical="center"/>
    </xf>
    <xf numFmtId="0" fontId="38" fillId="32" borderId="61" xfId="0" quotePrefix="1" applyFont="1" applyFill="1" applyBorder="1" applyAlignment="1">
      <alignment horizontal="center" vertical="center" wrapText="1"/>
    </xf>
    <xf numFmtId="1" fontId="38" fillId="32" borderId="49" xfId="0" quotePrefix="1" applyNumberFormat="1" applyFont="1" applyFill="1" applyBorder="1" applyAlignment="1">
      <alignment horizontal="center" vertical="center" wrapText="1"/>
    </xf>
    <xf numFmtId="3" fontId="45" fillId="30" borderId="6" xfId="0" applyNumberFormat="1" applyFont="1" applyFill="1" applyBorder="1" applyAlignment="1">
      <alignment vertical="center"/>
    </xf>
    <xf numFmtId="3" fontId="45" fillId="29" borderId="43" xfId="0" applyNumberFormat="1" applyFont="1" applyFill="1" applyBorder="1" applyAlignment="1">
      <alignment vertical="center"/>
    </xf>
    <xf numFmtId="3" fontId="45" fillId="29" borderId="86" xfId="0" applyNumberFormat="1" applyFont="1" applyFill="1" applyBorder="1" applyAlignment="1">
      <alignment vertical="center"/>
    </xf>
    <xf numFmtId="0" fontId="39" fillId="27" borderId="48" xfId="0" quotePrefix="1" applyFont="1" applyFill="1" applyBorder="1" applyAlignment="1">
      <alignment horizontal="center" vertical="center" wrapText="1"/>
    </xf>
    <xf numFmtId="0" fontId="39" fillId="27" borderId="47" xfId="0" quotePrefix="1" applyFont="1" applyFill="1" applyBorder="1" applyAlignment="1">
      <alignment horizontal="center" vertical="center" wrapText="1"/>
    </xf>
    <xf numFmtId="0" fontId="38" fillId="32" borderId="47" xfId="0" quotePrefix="1" applyFont="1" applyFill="1" applyBorder="1" applyAlignment="1">
      <alignment horizontal="center" vertical="center" wrapText="1"/>
    </xf>
    <xf numFmtId="3" fontId="45" fillId="29" borderId="56" xfId="0" applyNumberFormat="1" applyFont="1" applyFill="1" applyBorder="1" applyAlignment="1">
      <alignment vertical="center"/>
    </xf>
    <xf numFmtId="3" fontId="45" fillId="29" borderId="54" xfId="0" applyNumberFormat="1" applyFont="1" applyFill="1" applyBorder="1" applyAlignment="1">
      <alignment vertical="center"/>
    </xf>
    <xf numFmtId="3" fontId="45" fillId="29" borderId="55" xfId="0" applyNumberFormat="1" applyFont="1" applyFill="1" applyBorder="1" applyAlignment="1">
      <alignment vertical="center"/>
    </xf>
    <xf numFmtId="4" fontId="45" fillId="0" borderId="82" xfId="0" applyNumberFormat="1" applyFont="1" applyBorder="1" applyAlignment="1">
      <alignment horizontal="center" vertical="center"/>
    </xf>
    <xf numFmtId="4" fontId="45" fillId="0" borderId="47" xfId="0" applyNumberFormat="1" applyFont="1" applyBorder="1" applyAlignment="1">
      <alignment horizontal="center" vertical="center"/>
    </xf>
    <xf numFmtId="3" fontId="45" fillId="30" borderId="74" xfId="0" applyNumberFormat="1" applyFont="1" applyFill="1" applyBorder="1" applyAlignment="1">
      <alignment vertical="center"/>
    </xf>
    <xf numFmtId="3" fontId="45" fillId="30" borderId="71" xfId="0" applyNumberFormat="1" applyFont="1" applyFill="1" applyBorder="1" applyAlignment="1">
      <alignment vertical="center"/>
    </xf>
    <xf numFmtId="3" fontId="45" fillId="30" borderId="77" xfId="0" applyNumberFormat="1" applyFont="1" applyFill="1" applyBorder="1" applyAlignment="1">
      <alignment vertical="center"/>
    </xf>
    <xf numFmtId="3" fontId="45" fillId="30" borderId="73" xfId="0" applyNumberFormat="1" applyFont="1" applyFill="1" applyBorder="1" applyAlignment="1">
      <alignment vertical="center"/>
    </xf>
    <xf numFmtId="0" fontId="45" fillId="31" borderId="0" xfId="144" applyFont="1" applyFill="1" applyAlignment="1" applyProtection="1">
      <alignment horizontal="right" wrapText="1"/>
      <protection hidden="1"/>
    </xf>
    <xf numFmtId="4" fontId="45" fillId="47" borderId="74" xfId="144" applyNumberFormat="1" applyFont="1" applyFill="1" applyBorder="1" applyAlignment="1">
      <alignment horizontal="right" vertical="center"/>
    </xf>
    <xf numFmtId="4" fontId="45" fillId="47" borderId="76" xfId="144" applyNumberFormat="1" applyFont="1" applyFill="1" applyBorder="1" applyAlignment="1">
      <alignment horizontal="right" vertical="center"/>
    </xf>
    <xf numFmtId="4" fontId="45" fillId="50" borderId="76" xfId="144" applyNumberFormat="1" applyFont="1" applyFill="1" applyBorder="1" applyAlignment="1">
      <alignment horizontal="right" vertical="center"/>
    </xf>
    <xf numFmtId="4" fontId="45" fillId="50" borderId="76" xfId="143" applyNumberFormat="1" applyFont="1" applyFill="1" applyBorder="1" applyAlignment="1">
      <alignment horizontal="right" vertical="center"/>
    </xf>
    <xf numFmtId="4" fontId="45" fillId="0" borderId="76" xfId="0" applyNumberFormat="1" applyFont="1" applyBorder="1" applyAlignment="1">
      <alignment horizontal="right" vertical="center"/>
    </xf>
    <xf numFmtId="4" fontId="45" fillId="30" borderId="76" xfId="144" applyNumberFormat="1" applyFont="1" applyFill="1" applyBorder="1" applyAlignment="1">
      <alignment horizontal="right" vertical="center" wrapText="1" shrinkToFit="1"/>
    </xf>
    <xf numFmtId="4" fontId="45" fillId="0" borderId="76" xfId="144" applyNumberFormat="1" applyFont="1" applyBorder="1" applyAlignment="1">
      <alignment horizontal="right" vertical="center" wrapText="1" shrinkToFit="1"/>
    </xf>
    <xf numFmtId="4" fontId="45" fillId="47" borderId="76" xfId="143" applyNumberFormat="1" applyFont="1" applyFill="1" applyBorder="1" applyAlignment="1">
      <alignment horizontal="right" vertical="center"/>
    </xf>
    <xf numFmtId="4" fontId="45" fillId="30" borderId="76" xfId="144" applyNumberFormat="1" applyFont="1" applyFill="1" applyBorder="1" applyAlignment="1">
      <alignment horizontal="right" vertical="center"/>
    </xf>
    <xf numFmtId="4" fontId="45" fillId="30" borderId="71" xfId="144" applyNumberFormat="1" applyFont="1" applyFill="1" applyBorder="1" applyAlignment="1">
      <alignment horizontal="right" vertical="center" wrapText="1" shrinkToFit="1"/>
    </xf>
    <xf numFmtId="4" fontId="45" fillId="29" borderId="76" xfId="143" applyNumberFormat="1" applyFont="1" applyFill="1" applyBorder="1" applyAlignment="1">
      <alignment horizontal="right" vertical="center"/>
    </xf>
    <xf numFmtId="4" fontId="45" fillId="29" borderId="76" xfId="144" applyNumberFormat="1" applyFont="1" applyFill="1" applyBorder="1" applyAlignment="1">
      <alignment horizontal="right" vertical="center"/>
    </xf>
    <xf numFmtId="4" fontId="45" fillId="30" borderId="76" xfId="143" applyNumberFormat="1" applyFont="1" applyFill="1" applyBorder="1" applyAlignment="1">
      <alignment horizontal="right" vertical="center"/>
    </xf>
    <xf numFmtId="4" fontId="45" fillId="0" borderId="76" xfId="144" applyNumberFormat="1" applyFont="1" applyBorder="1" applyAlignment="1" applyProtection="1">
      <alignment horizontal="right" vertical="center"/>
      <protection locked="0"/>
    </xf>
    <xf numFmtId="2" fontId="45" fillId="30" borderId="71" xfId="652" applyNumberFormat="1" applyFont="1" applyFill="1" applyBorder="1" applyAlignment="1" applyProtection="1">
      <alignment horizontal="right" vertical="center"/>
    </xf>
    <xf numFmtId="0" fontId="38" fillId="46" borderId="36" xfId="144" applyFont="1" applyFill="1" applyBorder="1" applyAlignment="1" applyProtection="1">
      <alignment horizontal="left" vertical="center" wrapText="1" indent="1" shrinkToFit="1"/>
      <protection hidden="1"/>
    </xf>
    <xf numFmtId="0" fontId="38" fillId="46" borderId="90" xfId="144" applyFont="1" applyFill="1" applyBorder="1" applyAlignment="1" applyProtection="1">
      <alignment horizontal="left" vertical="center" wrapText="1" shrinkToFit="1"/>
      <protection hidden="1"/>
    </xf>
    <xf numFmtId="4" fontId="45" fillId="31" borderId="76" xfId="0" applyNumberFormat="1" applyFont="1" applyFill="1" applyBorder="1" applyAlignment="1">
      <alignment horizontal="right" vertical="center"/>
    </xf>
    <xf numFmtId="0" fontId="38" fillId="32" borderId="80" xfId="769" applyFont="1" applyFill="1" applyBorder="1" applyAlignment="1">
      <alignment horizontal="center" vertical="center" wrapText="1"/>
    </xf>
    <xf numFmtId="0" fontId="38" fillId="32" borderId="5" xfId="769" applyFont="1" applyFill="1" applyBorder="1" applyAlignment="1">
      <alignment horizontal="center" vertical="center" wrapText="1"/>
    </xf>
    <xf numFmtId="0" fontId="39" fillId="32" borderId="5" xfId="769" applyFont="1" applyFill="1" applyBorder="1" applyAlignment="1">
      <alignment horizontal="center" vertical="center" wrapText="1"/>
    </xf>
    <xf numFmtId="0" fontId="38" fillId="32" borderId="80" xfId="769" quotePrefix="1" applyFont="1" applyFill="1" applyBorder="1" applyAlignment="1">
      <alignment horizontal="center" vertical="center" wrapText="1"/>
    </xf>
    <xf numFmtId="0" fontId="38" fillId="32" borderId="5" xfId="769" quotePrefix="1" applyFont="1" applyFill="1" applyBorder="1" applyAlignment="1">
      <alignment horizontal="center" vertical="center" wrapText="1"/>
    </xf>
    <xf numFmtId="0" fontId="38" fillId="32" borderId="70" xfId="769" quotePrefix="1" applyFont="1" applyFill="1" applyBorder="1" applyAlignment="1">
      <alignment horizontal="center" vertical="center" wrapText="1"/>
    </xf>
    <xf numFmtId="0" fontId="38" fillId="32" borderId="2" xfId="769" applyFont="1" applyFill="1" applyBorder="1" applyAlignment="1">
      <alignment horizontal="left" vertical="center" wrapText="1" indent="1"/>
    </xf>
    <xf numFmtId="0" fontId="38" fillId="25" borderId="78" xfId="769" applyFont="1" applyFill="1" applyBorder="1" applyAlignment="1">
      <alignment horizontal="left" vertical="center" wrapText="1" indent="1"/>
    </xf>
    <xf numFmtId="0" fontId="38" fillId="25" borderId="4" xfId="769" applyFont="1" applyFill="1" applyBorder="1" applyAlignment="1" applyProtection="1">
      <alignment horizontal="left" vertical="center" wrapText="1" indent="1"/>
      <protection locked="0"/>
    </xf>
    <xf numFmtId="0" fontId="39" fillId="25" borderId="4" xfId="769" applyFont="1" applyFill="1" applyBorder="1" applyAlignment="1" applyProtection="1">
      <alignment horizontal="left" vertical="center" wrapText="1" indent="1"/>
      <protection locked="0"/>
    </xf>
    <xf numFmtId="0" fontId="39" fillId="32" borderId="4" xfId="769" applyFont="1" applyFill="1" applyBorder="1" applyAlignment="1">
      <alignment horizontal="left" vertical="center" wrapText="1" indent="2"/>
    </xf>
    <xf numFmtId="0" fontId="39" fillId="25" borderId="4" xfId="769" applyFont="1" applyFill="1" applyBorder="1" applyAlignment="1">
      <alignment horizontal="left" vertical="center" wrapText="1" indent="2"/>
    </xf>
    <xf numFmtId="0" fontId="110" fillId="25" borderId="4" xfId="769" applyFont="1" applyFill="1" applyBorder="1" applyAlignment="1" applyProtection="1">
      <alignment horizontal="left" vertical="center" wrapText="1" indent="1"/>
      <protection locked="0"/>
    </xf>
    <xf numFmtId="0" fontId="38" fillId="25" borderId="72" xfId="769" applyFont="1" applyFill="1" applyBorder="1" applyAlignment="1" applyProtection="1">
      <alignment horizontal="left" vertical="center" wrapText="1" indent="1"/>
      <protection locked="0"/>
    </xf>
    <xf numFmtId="0" fontId="38" fillId="25" borderId="48" xfId="769" applyFont="1" applyFill="1" applyBorder="1" applyAlignment="1">
      <alignment horizontal="left" vertical="center" wrapText="1" indent="1"/>
    </xf>
    <xf numFmtId="0" fontId="38" fillId="25" borderId="78" xfId="769" applyFont="1" applyFill="1" applyBorder="1" applyAlignment="1" applyProtection="1">
      <alignment horizontal="left" vertical="center" wrapText="1" indent="1"/>
      <protection locked="0"/>
    </xf>
    <xf numFmtId="0" fontId="38" fillId="25" borderId="51" xfId="769" applyFont="1" applyFill="1" applyBorder="1" applyAlignment="1" applyProtection="1">
      <alignment horizontal="left" vertical="center" wrapText="1" indent="1"/>
      <protection locked="0"/>
    </xf>
    <xf numFmtId="0" fontId="38" fillId="25" borderId="75" xfId="769" applyFont="1" applyFill="1" applyBorder="1" applyAlignment="1" applyProtection="1">
      <alignment horizontal="left" vertical="center" wrapText="1" indent="1"/>
      <protection locked="0"/>
    </xf>
    <xf numFmtId="0" fontId="38" fillId="32" borderId="78" xfId="769" applyFont="1" applyFill="1" applyBorder="1" applyAlignment="1">
      <alignment horizontal="left" vertical="center" wrapText="1" indent="1"/>
    </xf>
    <xf numFmtId="0" fontId="39" fillId="25" borderId="4" xfId="769" applyFont="1" applyFill="1" applyBorder="1" applyAlignment="1" applyProtection="1">
      <alignment horizontal="left" vertical="center" wrapText="1" indent="2"/>
      <protection locked="0"/>
    </xf>
    <xf numFmtId="0" fontId="38" fillId="32" borderId="4" xfId="769" applyFont="1" applyFill="1" applyBorder="1" applyAlignment="1">
      <alignment horizontal="left" vertical="center" wrapText="1" indent="1"/>
    </xf>
    <xf numFmtId="0" fontId="39" fillId="25" borderId="72" xfId="769" applyFont="1" applyFill="1" applyBorder="1" applyAlignment="1" applyProtection="1">
      <alignment horizontal="left" vertical="center" wrapText="1" indent="2"/>
      <protection locked="0"/>
    </xf>
    <xf numFmtId="10" fontId="77" fillId="51" borderId="9" xfId="143" applyNumberFormat="1" applyFont="1" applyFill="1" applyBorder="1" applyAlignment="1">
      <alignment horizontal="right" vertical="center" wrapText="1"/>
    </xf>
    <xf numFmtId="10" fontId="77" fillId="51" borderId="38" xfId="143" applyNumberFormat="1" applyFont="1" applyFill="1" applyBorder="1" applyAlignment="1">
      <alignment horizontal="right" vertical="center" wrapText="1"/>
    </xf>
    <xf numFmtId="10" fontId="92" fillId="30" borderId="56" xfId="143" applyNumberFormat="1" applyFont="1" applyFill="1" applyBorder="1" applyAlignment="1">
      <alignment horizontal="right" vertical="center" wrapText="1"/>
    </xf>
    <xf numFmtId="10" fontId="92" fillId="30" borderId="54" xfId="143" applyNumberFormat="1" applyFont="1" applyFill="1" applyBorder="1" applyAlignment="1">
      <alignment horizontal="right" vertical="center" wrapText="1"/>
    </xf>
    <xf numFmtId="10" fontId="92" fillId="30" borderId="55" xfId="143" applyNumberFormat="1" applyFont="1" applyFill="1" applyBorder="1" applyAlignment="1">
      <alignment horizontal="right" vertical="center" wrapText="1"/>
    </xf>
    <xf numFmtId="10" fontId="52" fillId="51" borderId="85" xfId="143" applyNumberFormat="1" applyFont="1" applyFill="1" applyBorder="1" applyAlignment="1">
      <alignment horizontal="right" vertical="center" wrapText="1"/>
    </xf>
    <xf numFmtId="10" fontId="52" fillId="51" borderId="40" xfId="143" applyNumberFormat="1" applyFont="1" applyFill="1" applyBorder="1" applyAlignment="1">
      <alignment horizontal="right" vertical="center" wrapText="1"/>
    </xf>
    <xf numFmtId="10" fontId="52" fillId="51" borderId="41" xfId="143" applyNumberFormat="1" applyFont="1" applyFill="1" applyBorder="1" applyAlignment="1">
      <alignment horizontal="right" vertical="center" wrapText="1"/>
    </xf>
    <xf numFmtId="3" fontId="43" fillId="50" borderId="54" xfId="143" applyNumberFormat="1" applyFont="1" applyFill="1" applyBorder="1" applyAlignment="1">
      <alignment horizontal="right" vertical="center" wrapText="1"/>
    </xf>
    <xf numFmtId="3" fontId="43" fillId="50" borderId="55" xfId="143" applyNumberFormat="1" applyFont="1" applyFill="1" applyBorder="1" applyAlignment="1">
      <alignment horizontal="right" vertical="center" wrapText="1"/>
    </xf>
    <xf numFmtId="3" fontId="43" fillId="30" borderId="40" xfId="143" applyNumberFormat="1" applyFont="1" applyFill="1" applyBorder="1" applyAlignment="1">
      <alignment horizontal="right" vertical="center" wrapText="1"/>
    </xf>
    <xf numFmtId="3" fontId="43" fillId="30" borderId="41" xfId="143" applyNumberFormat="1" applyFont="1" applyFill="1" applyBorder="1" applyAlignment="1">
      <alignment horizontal="right" vertical="center" wrapText="1"/>
    </xf>
    <xf numFmtId="4" fontId="43" fillId="0" borderId="76" xfId="0" applyNumberFormat="1" applyFont="1" applyBorder="1" applyAlignment="1">
      <alignment horizontal="right" vertical="center"/>
    </xf>
    <xf numFmtId="3" fontId="43" fillId="30" borderId="82" xfId="143" applyNumberFormat="1" applyFont="1" applyFill="1" applyBorder="1" applyAlignment="1">
      <alignment horizontal="right" vertical="center" wrapText="1"/>
    </xf>
    <xf numFmtId="0" fontId="44" fillId="29" borderId="76" xfId="0" applyFont="1" applyFill="1" applyBorder="1" applyAlignment="1">
      <alignment horizontal="right"/>
    </xf>
    <xf numFmtId="3" fontId="45" fillId="0" borderId="64" xfId="0" applyNumberFormat="1" applyFont="1" applyBorder="1" applyAlignment="1">
      <alignment horizontal="right" vertical="center"/>
    </xf>
    <xf numFmtId="3" fontId="43" fillId="31" borderId="76" xfId="143" applyNumberFormat="1" applyFont="1" applyFill="1" applyBorder="1" applyAlignment="1">
      <alignment horizontal="right" vertical="center" wrapText="1"/>
    </xf>
    <xf numFmtId="3" fontId="43" fillId="31" borderId="71" xfId="143" applyNumberFormat="1" applyFont="1" applyFill="1" applyBorder="1" applyAlignment="1">
      <alignment horizontal="right" vertical="center" wrapText="1"/>
    </xf>
    <xf numFmtId="3" fontId="43" fillId="50" borderId="47" xfId="769" applyNumberFormat="1" applyFont="1" applyFill="1" applyBorder="1" applyAlignment="1">
      <alignment horizontal="right" vertical="center" wrapText="1"/>
    </xf>
    <xf numFmtId="4" fontId="43" fillId="0" borderId="74" xfId="0" applyNumberFormat="1" applyFont="1" applyBorder="1" applyAlignment="1">
      <alignment horizontal="right" vertical="center"/>
    </xf>
    <xf numFmtId="10" fontId="52" fillId="51" borderId="71" xfId="143" applyNumberFormat="1" applyFont="1" applyFill="1" applyBorder="1" applyAlignment="1">
      <alignment horizontal="right" vertical="center" wrapText="1"/>
    </xf>
    <xf numFmtId="10" fontId="92" fillId="30" borderId="47" xfId="143" applyNumberFormat="1" applyFont="1" applyFill="1" applyBorder="1" applyAlignment="1">
      <alignment horizontal="right" vertical="center" wrapText="1"/>
    </xf>
    <xf numFmtId="172" fontId="43" fillId="0" borderId="74" xfId="145" applyNumberFormat="1" applyFont="1" applyFill="1" applyBorder="1" applyAlignment="1">
      <alignment horizontal="right" vertical="center"/>
    </xf>
    <xf numFmtId="172" fontId="45" fillId="0" borderId="76" xfId="145" applyNumberFormat="1" applyFont="1" applyFill="1" applyBorder="1" applyAlignment="1">
      <alignment horizontal="right" vertical="center"/>
    </xf>
    <xf numFmtId="3" fontId="43" fillId="30" borderId="85" xfId="143" applyNumberFormat="1" applyFont="1" applyFill="1" applyBorder="1" applyAlignment="1">
      <alignment horizontal="right" vertical="center" wrapText="1"/>
    </xf>
    <xf numFmtId="3" fontId="43" fillId="50" borderId="56" xfId="143" applyNumberFormat="1" applyFont="1" applyFill="1" applyBorder="1" applyAlignment="1">
      <alignment horizontal="right" vertical="center" wrapText="1"/>
    </xf>
    <xf numFmtId="10" fontId="77" fillId="51" borderId="81" xfId="143" applyNumberFormat="1" applyFont="1" applyFill="1" applyBorder="1" applyAlignment="1">
      <alignment horizontal="right" vertical="center" wrapText="1"/>
    </xf>
    <xf numFmtId="0" fontId="79" fillId="0" borderId="0" xfId="0" applyFont="1" applyProtection="1">
      <protection hidden="1"/>
    </xf>
    <xf numFmtId="4" fontId="39" fillId="0" borderId="0" xfId="0" applyNumberFormat="1" applyFont="1" applyAlignment="1" applyProtection="1">
      <alignment horizontal="center" vertical="center"/>
      <protection hidden="1"/>
    </xf>
    <xf numFmtId="10" fontId="79" fillId="0" borderId="0" xfId="145" applyNumberFormat="1" applyFont="1" applyFill="1" applyBorder="1" applyProtection="1">
      <protection hidden="1"/>
    </xf>
    <xf numFmtId="0" fontId="0" fillId="0" borderId="9" xfId="0" applyBorder="1" applyAlignment="1">
      <alignment horizontal="center"/>
    </xf>
    <xf numFmtId="172" fontId="0" fillId="0" borderId="11" xfId="145" applyNumberFormat="1" applyFont="1" applyFill="1" applyBorder="1"/>
    <xf numFmtId="10" fontId="45" fillId="34" borderId="4" xfId="145" applyNumberFormat="1" applyFont="1" applyFill="1" applyBorder="1" applyAlignment="1">
      <alignment horizontal="center" vertical="center"/>
    </xf>
    <xf numFmtId="10" fontId="45" fillId="34" borderId="8" xfId="145" applyNumberFormat="1" applyFont="1" applyFill="1" applyBorder="1" applyAlignment="1">
      <alignment horizontal="center" vertical="center"/>
    </xf>
    <xf numFmtId="10" fontId="45" fillId="34" borderId="1" xfId="145" applyNumberFormat="1" applyFont="1" applyFill="1" applyBorder="1" applyAlignment="1">
      <alignment horizontal="center" vertical="center"/>
    </xf>
    <xf numFmtId="10" fontId="45" fillId="34" borderId="68" xfId="145" applyNumberFormat="1" applyFont="1" applyFill="1" applyBorder="1" applyAlignment="1">
      <alignment horizontal="center" vertical="center"/>
    </xf>
    <xf numFmtId="10" fontId="45" fillId="34" borderId="59" xfId="145" applyNumberFormat="1" applyFont="1" applyFill="1" applyBorder="1" applyAlignment="1">
      <alignment horizontal="center" vertical="center"/>
    </xf>
    <xf numFmtId="0" fontId="39" fillId="32" borderId="78" xfId="110" applyFont="1" applyFill="1" applyBorder="1" applyAlignment="1">
      <alignment vertical="center" wrapText="1"/>
    </xf>
    <xf numFmtId="0" fontId="39" fillId="32" borderId="4" xfId="110" applyFont="1" applyFill="1" applyBorder="1" applyAlignment="1">
      <alignment vertical="center" wrapText="1"/>
    </xf>
    <xf numFmtId="0" fontId="38" fillId="32" borderId="75" xfId="110" applyFont="1" applyFill="1" applyBorder="1" applyAlignment="1">
      <alignment vertical="center" wrapText="1"/>
    </xf>
    <xf numFmtId="0" fontId="39" fillId="32" borderId="48" xfId="110" applyFont="1" applyFill="1" applyBorder="1" applyAlignment="1">
      <alignment vertical="center" wrapText="1"/>
    </xf>
    <xf numFmtId="0" fontId="39" fillId="32" borderId="78" xfId="115" applyFont="1" applyFill="1" applyBorder="1" applyAlignment="1">
      <alignment vertical="center"/>
    </xf>
    <xf numFmtId="0" fontId="39" fillId="32" borderId="4" xfId="115" applyFont="1" applyFill="1" applyBorder="1" applyAlignment="1">
      <alignment vertical="center" wrapText="1"/>
    </xf>
    <xf numFmtId="0" fontId="38" fillId="32" borderId="69" xfId="115" applyFont="1" applyFill="1" applyBorder="1" applyAlignment="1">
      <alignment vertical="center" wrapText="1"/>
    </xf>
    <xf numFmtId="14" fontId="38" fillId="25" borderId="32" xfId="143" applyNumberFormat="1" applyFont="1" applyFill="1" applyBorder="1" applyAlignment="1">
      <alignment horizontal="center" vertical="center"/>
    </xf>
    <xf numFmtId="14" fontId="38" fillId="25" borderId="66" xfId="143" applyNumberFormat="1" applyFont="1" applyFill="1" applyBorder="1" applyAlignment="1">
      <alignment horizontal="center" vertical="center"/>
    </xf>
    <xf numFmtId="14" fontId="38" fillId="25" borderId="58" xfId="143" applyNumberFormat="1" applyFont="1" applyFill="1" applyBorder="1" applyAlignment="1">
      <alignment horizontal="center" vertical="center"/>
    </xf>
    <xf numFmtId="14" fontId="38" fillId="25" borderId="59" xfId="143" applyNumberFormat="1" applyFont="1" applyFill="1" applyBorder="1" applyAlignment="1">
      <alignment horizontal="center" vertical="center"/>
    </xf>
    <xf numFmtId="4" fontId="43" fillId="47" borderId="85" xfId="110" applyNumberFormat="1" applyFont="1" applyFill="1" applyBorder="1" applyAlignment="1">
      <alignment horizontal="center" vertical="center" wrapText="1"/>
    </xf>
    <xf numFmtId="4" fontId="43" fillId="47" borderId="40" xfId="110" applyNumberFormat="1" applyFont="1" applyFill="1" applyBorder="1" applyAlignment="1">
      <alignment horizontal="center" vertical="center" wrapText="1"/>
    </xf>
    <xf numFmtId="4" fontId="43" fillId="47" borderId="41" xfId="110" applyNumberFormat="1" applyFont="1" applyFill="1" applyBorder="1" applyAlignment="1">
      <alignment horizontal="center" vertical="center" wrapText="1"/>
    </xf>
    <xf numFmtId="10" fontId="45" fillId="47" borderId="56" xfId="145" applyNumberFormat="1" applyFont="1" applyFill="1" applyBorder="1" applyAlignment="1" applyProtection="1">
      <alignment horizontal="center" vertical="center" wrapText="1"/>
    </xf>
    <xf numFmtId="0" fontId="44" fillId="31" borderId="0" xfId="0" applyFont="1" applyFill="1" applyAlignment="1">
      <alignment horizontal="right" wrapText="1"/>
    </xf>
    <xf numFmtId="0" fontId="38" fillId="32" borderId="125" xfId="111" applyFont="1" applyFill="1" applyBorder="1" applyAlignment="1" applyProtection="1">
      <alignment horizontal="left" vertical="center" wrapText="1"/>
      <protection locked="0"/>
    </xf>
    <xf numFmtId="3" fontId="45" fillId="50" borderId="9" xfId="0" applyNumberFormat="1" applyFont="1" applyFill="1" applyBorder="1"/>
    <xf numFmtId="1" fontId="45" fillId="50" borderId="9" xfId="0" applyNumberFormat="1" applyFont="1" applyFill="1" applyBorder="1"/>
    <xf numFmtId="172" fontId="45" fillId="50" borderId="38" xfId="0" applyNumberFormat="1" applyFont="1" applyFill="1" applyBorder="1"/>
    <xf numFmtId="3" fontId="45" fillId="50" borderId="85" xfId="0" applyNumberFormat="1" applyFont="1" applyFill="1" applyBorder="1"/>
    <xf numFmtId="1" fontId="45" fillId="50" borderId="40" xfId="0" applyNumberFormat="1" applyFont="1" applyFill="1" applyBorder="1"/>
    <xf numFmtId="3" fontId="45" fillId="50" borderId="40" xfId="0" applyNumberFormat="1" applyFont="1" applyFill="1" applyBorder="1"/>
    <xf numFmtId="172" fontId="45" fillId="50" borderId="41" xfId="0" applyNumberFormat="1" applyFont="1" applyFill="1" applyBorder="1"/>
    <xf numFmtId="1" fontId="45" fillId="50" borderId="12" xfId="0" applyNumberFormat="1" applyFont="1" applyFill="1" applyBorder="1"/>
    <xf numFmtId="3" fontId="45" fillId="50" borderId="12" xfId="0" applyNumberFormat="1" applyFont="1" applyFill="1" applyBorder="1"/>
    <xf numFmtId="172" fontId="45" fillId="50" borderId="46" xfId="0" applyNumberFormat="1" applyFont="1" applyFill="1" applyBorder="1"/>
    <xf numFmtId="0" fontId="41" fillId="28" borderId="48" xfId="0" applyFont="1" applyFill="1" applyBorder="1" applyAlignment="1">
      <alignment horizontal="center" vertical="center"/>
    </xf>
    <xf numFmtId="0" fontId="41" fillId="28" borderId="49" xfId="0" applyFont="1" applyFill="1" applyBorder="1" applyAlignment="1">
      <alignment horizontal="center" vertical="center"/>
    </xf>
    <xf numFmtId="0" fontId="41" fillId="28" borderId="50" xfId="0" applyFont="1" applyFill="1" applyBorder="1" applyAlignment="1">
      <alignment horizontal="center" vertical="center"/>
    </xf>
    <xf numFmtId="0" fontId="44" fillId="0" borderId="40" xfId="0" applyFont="1" applyBorder="1" applyProtection="1">
      <protection locked="0"/>
    </xf>
    <xf numFmtId="0" fontId="44" fillId="0" borderId="41" xfId="0" applyFont="1" applyBorder="1" applyProtection="1">
      <protection locked="0"/>
    </xf>
    <xf numFmtId="0" fontId="44" fillId="0" borderId="56" xfId="0" applyFont="1" applyBorder="1" applyAlignment="1">
      <alignment horizontal="center"/>
    </xf>
    <xf numFmtId="0" fontId="44" fillId="0" borderId="54" xfId="0" applyFont="1" applyBorder="1" applyAlignment="1" applyProtection="1">
      <alignment horizontal="center"/>
      <protection locked="0"/>
    </xf>
    <xf numFmtId="0" fontId="44" fillId="0" borderId="55" xfId="0" applyFont="1" applyBorder="1" applyAlignment="1" applyProtection="1">
      <alignment horizontal="center"/>
      <protection locked="0"/>
    </xf>
    <xf numFmtId="0" fontId="44" fillId="0" borderId="42" xfId="0" applyFont="1" applyBorder="1"/>
    <xf numFmtId="0" fontId="44" fillId="0" borderId="33" xfId="0" applyFont="1" applyBorder="1" applyProtection="1">
      <protection locked="0"/>
    </xf>
    <xf numFmtId="0" fontId="44" fillId="0" borderId="35" xfId="0" applyFont="1" applyBorder="1" applyProtection="1">
      <protection locked="0"/>
    </xf>
    <xf numFmtId="0" fontId="44" fillId="0" borderId="81" xfId="0" applyFont="1" applyBorder="1"/>
    <xf numFmtId="0" fontId="44" fillId="0" borderId="85" xfId="0" applyFont="1" applyBorder="1"/>
    <xf numFmtId="0" fontId="45" fillId="0" borderId="0" xfId="0" applyFont="1" applyAlignment="1" applyProtection="1">
      <alignment horizontal="right" vertical="center" wrapText="1"/>
      <protection locked="0"/>
    </xf>
    <xf numFmtId="4" fontId="45" fillId="0" borderId="76" xfId="143" applyNumberFormat="1" applyFont="1" applyBorder="1" applyAlignment="1">
      <alignment horizontal="right" vertical="center"/>
    </xf>
    <xf numFmtId="0" fontId="38" fillId="27" borderId="79" xfId="0" applyFont="1" applyFill="1" applyBorder="1" applyAlignment="1">
      <alignment horizontal="center" vertical="center" wrapText="1"/>
    </xf>
    <xf numFmtId="0" fontId="38" fillId="27" borderId="116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0" fontId="40" fillId="26" borderId="42" xfId="0" applyFont="1" applyFill="1" applyBorder="1" applyAlignment="1">
      <alignment horizontal="center" vertical="center"/>
    </xf>
    <xf numFmtId="0" fontId="40" fillId="26" borderId="35" xfId="0" applyFont="1" applyFill="1" applyBorder="1" applyAlignment="1">
      <alignment horizontal="center" vertical="center"/>
    </xf>
    <xf numFmtId="0" fontId="38" fillId="32" borderId="85" xfId="0" applyFont="1" applyFill="1" applyBorder="1" applyAlignment="1">
      <alignment horizontal="center" vertical="center" wrapText="1"/>
    </xf>
    <xf numFmtId="0" fontId="38" fillId="32" borderId="40" xfId="0" applyFont="1" applyFill="1" applyBorder="1" applyAlignment="1">
      <alignment horizontal="center" vertical="center" wrapText="1"/>
    </xf>
    <xf numFmtId="0" fontId="38" fillId="32" borderId="44" xfId="0" applyFont="1" applyFill="1" applyBorder="1" applyAlignment="1">
      <alignment horizontal="center" vertical="center" wrapText="1"/>
    </xf>
    <xf numFmtId="0" fontId="38" fillId="32" borderId="41" xfId="0" applyFont="1" applyFill="1" applyBorder="1" applyAlignment="1">
      <alignment horizontal="center" vertical="center" wrapText="1"/>
    </xf>
    <xf numFmtId="0" fontId="40" fillId="26" borderId="81" xfId="0" applyFont="1" applyFill="1" applyBorder="1" applyAlignment="1">
      <alignment horizontal="left" vertical="center"/>
    </xf>
    <xf numFmtId="0" fontId="40" fillId="26" borderId="38" xfId="0" applyFont="1" applyFill="1" applyBorder="1" applyAlignment="1">
      <alignment horizontal="left" vertical="center"/>
    </xf>
    <xf numFmtId="0" fontId="38" fillId="27" borderId="3" xfId="0" applyFont="1" applyFill="1" applyBorder="1" applyAlignment="1">
      <alignment vertical="center" wrapText="1"/>
    </xf>
    <xf numFmtId="0" fontId="38" fillId="27" borderId="52" xfId="0" applyFont="1" applyFill="1" applyBorder="1" applyAlignment="1">
      <alignment vertical="center" wrapText="1"/>
    </xf>
    <xf numFmtId="0" fontId="38" fillId="27" borderId="7" xfId="0" applyFont="1" applyFill="1" applyBorder="1" applyAlignment="1">
      <alignment horizontal="left" vertical="center" wrapText="1"/>
    </xf>
    <xf numFmtId="0" fontId="40" fillId="26" borderId="85" xfId="0" applyFont="1" applyFill="1" applyBorder="1" applyAlignment="1">
      <alignment horizontal="left" vertical="center"/>
    </xf>
    <xf numFmtId="0" fontId="43" fillId="29" borderId="37" xfId="0" applyFont="1" applyFill="1" applyBorder="1"/>
    <xf numFmtId="0" fontId="43" fillId="29" borderId="11" xfId="0" applyFont="1" applyFill="1" applyBorder="1"/>
    <xf numFmtId="0" fontId="43" fillId="29" borderId="57" xfId="0" applyFont="1" applyFill="1" applyBorder="1"/>
    <xf numFmtId="0" fontId="43" fillId="29" borderId="9" xfId="0" applyFont="1" applyFill="1" applyBorder="1"/>
    <xf numFmtId="0" fontId="43" fillId="29" borderId="120" xfId="0" applyFont="1" applyFill="1" applyBorder="1"/>
    <xf numFmtId="172" fontId="45" fillId="50" borderId="39" xfId="0" applyNumberFormat="1" applyFont="1" applyFill="1" applyBorder="1"/>
    <xf numFmtId="172" fontId="45" fillId="50" borderId="12" xfId="0" applyNumberFormat="1" applyFont="1" applyFill="1" applyBorder="1"/>
    <xf numFmtId="172" fontId="45" fillId="50" borderId="45" xfId="0" applyNumberFormat="1" applyFont="1" applyFill="1" applyBorder="1"/>
    <xf numFmtId="172" fontId="45" fillId="50" borderId="81" xfId="0" applyNumberFormat="1" applyFont="1" applyFill="1" applyBorder="1"/>
    <xf numFmtId="172" fontId="45" fillId="50" borderId="9" xfId="0" applyNumberFormat="1" applyFont="1" applyFill="1" applyBorder="1"/>
    <xf numFmtId="172" fontId="45" fillId="50" borderId="8" xfId="0" applyNumberFormat="1" applyFont="1" applyFill="1" applyBorder="1"/>
    <xf numFmtId="172" fontId="45" fillId="50" borderId="85" xfId="0" applyNumberFormat="1" applyFont="1" applyFill="1" applyBorder="1"/>
    <xf numFmtId="172" fontId="45" fillId="50" borderId="40" xfId="0" applyNumberFormat="1" applyFont="1" applyFill="1" applyBorder="1"/>
    <xf numFmtId="172" fontId="45" fillId="50" borderId="44" xfId="0" applyNumberFormat="1" applyFont="1" applyFill="1" applyBorder="1"/>
    <xf numFmtId="2" fontId="45" fillId="52" borderId="42" xfId="145" applyNumberFormat="1" applyFont="1" applyFill="1" applyBorder="1" applyAlignment="1" applyProtection="1">
      <alignment horizontal="center" vertical="center"/>
      <protection locked="0"/>
    </xf>
    <xf numFmtId="2" fontId="45" fillId="0" borderId="33" xfId="145" applyNumberFormat="1" applyFont="1" applyFill="1" applyBorder="1" applyAlignment="1" applyProtection="1">
      <alignment horizontal="center" vertical="center"/>
      <protection locked="0"/>
    </xf>
    <xf numFmtId="2" fontId="45" fillId="52" borderId="33" xfId="145" applyNumberFormat="1" applyFont="1" applyFill="1" applyBorder="1" applyAlignment="1" applyProtection="1">
      <alignment horizontal="center" vertical="center"/>
      <protection locked="0"/>
    </xf>
    <xf numFmtId="2" fontId="45" fillId="52" borderId="35" xfId="145" applyNumberFormat="1" applyFont="1" applyFill="1" applyBorder="1" applyAlignment="1" applyProtection="1">
      <alignment horizontal="center" vertical="center"/>
      <protection locked="0"/>
    </xf>
    <xf numFmtId="2" fontId="45" fillId="52" borderId="39" xfId="145" applyNumberFormat="1" applyFont="1" applyFill="1" applyBorder="1" applyAlignment="1" applyProtection="1">
      <alignment horizontal="center" vertical="center"/>
      <protection locked="0"/>
    </xf>
    <xf numFmtId="2" fontId="45" fillId="0" borderId="9" xfId="145" applyNumberFormat="1" applyFont="1" applyFill="1" applyBorder="1" applyAlignment="1" applyProtection="1">
      <alignment horizontal="center" vertical="center"/>
      <protection locked="0"/>
    </xf>
    <xf numFmtId="2" fontId="45" fillId="52" borderId="9" xfId="145" applyNumberFormat="1" applyFont="1" applyFill="1" applyBorder="1" applyAlignment="1" applyProtection="1">
      <alignment horizontal="center" vertical="center"/>
      <protection locked="0"/>
    </xf>
    <xf numFmtId="2" fontId="45" fillId="52" borderId="38" xfId="145" applyNumberFormat="1" applyFont="1" applyFill="1" applyBorder="1" applyAlignment="1" applyProtection="1">
      <alignment horizontal="center" vertical="center"/>
      <protection locked="0"/>
    </xf>
    <xf numFmtId="10" fontId="45" fillId="0" borderId="42" xfId="145" applyNumberFormat="1" applyFont="1" applyFill="1" applyBorder="1" applyAlignment="1" applyProtection="1">
      <alignment horizontal="center" vertical="center"/>
      <protection locked="0"/>
    </xf>
    <xf numFmtId="10" fontId="45" fillId="52" borderId="33" xfId="145" applyNumberFormat="1" applyFont="1" applyFill="1" applyBorder="1" applyAlignment="1" applyProtection="1">
      <alignment horizontal="center" vertical="center"/>
      <protection locked="0"/>
    </xf>
    <xf numFmtId="10" fontId="45" fillId="52" borderId="35" xfId="145" applyNumberFormat="1" applyFont="1" applyFill="1" applyBorder="1" applyAlignment="1" applyProtection="1">
      <alignment horizontal="center" vertical="center"/>
      <protection locked="0"/>
    </xf>
    <xf numFmtId="10" fontId="45" fillId="0" borderId="81" xfId="145" applyNumberFormat="1" applyFont="1" applyFill="1" applyBorder="1" applyAlignment="1" applyProtection="1">
      <alignment horizontal="center" vertical="center"/>
      <protection locked="0"/>
    </xf>
    <xf numFmtId="10" fontId="45" fillId="52" borderId="9" xfId="145" applyNumberFormat="1" applyFont="1" applyFill="1" applyBorder="1" applyAlignment="1" applyProtection="1">
      <alignment horizontal="center" vertical="center"/>
      <protection locked="0"/>
    </xf>
    <xf numFmtId="10" fontId="45" fillId="52" borderId="38" xfId="145" applyNumberFormat="1" applyFont="1" applyFill="1" applyBorder="1" applyAlignment="1" applyProtection="1">
      <alignment horizontal="center" vertical="center"/>
      <protection locked="0"/>
    </xf>
    <xf numFmtId="10" fontId="43" fillId="34" borderId="87" xfId="145" applyNumberFormat="1" applyFont="1" applyFill="1" applyBorder="1" applyAlignment="1">
      <alignment horizontal="center" vertical="center"/>
    </xf>
    <xf numFmtId="10" fontId="43" fillId="34" borderId="10" xfId="145" applyNumberFormat="1" applyFont="1" applyFill="1" applyBorder="1" applyAlignment="1">
      <alignment horizontal="center" vertical="center"/>
    </xf>
    <xf numFmtId="10" fontId="43" fillId="34" borderId="83" xfId="145" applyNumberFormat="1" applyFont="1" applyFill="1" applyBorder="1" applyAlignment="1">
      <alignment horizontal="center" vertical="center"/>
    </xf>
    <xf numFmtId="10" fontId="43" fillId="34" borderId="85" xfId="145" applyNumberFormat="1" applyFont="1" applyFill="1" applyBorder="1" applyAlignment="1">
      <alignment horizontal="center" vertical="center"/>
    </xf>
    <xf numFmtId="10" fontId="43" fillId="34" borderId="40" xfId="145" applyNumberFormat="1" applyFont="1" applyFill="1" applyBorder="1" applyAlignment="1">
      <alignment horizontal="center" vertical="center"/>
    </xf>
    <xf numFmtId="10" fontId="43" fillId="34" borderId="41" xfId="145" applyNumberFormat="1" applyFont="1" applyFill="1" applyBorder="1" applyAlignment="1">
      <alignment horizontal="center" vertical="center"/>
    </xf>
    <xf numFmtId="10" fontId="43" fillId="30" borderId="122" xfId="676" applyNumberFormat="1" applyFont="1" applyFill="1" applyBorder="1" applyAlignment="1">
      <alignment horizontal="center" vertical="center"/>
    </xf>
    <xf numFmtId="10" fontId="43" fillId="30" borderId="121" xfId="676" applyNumberFormat="1" applyFont="1" applyFill="1" applyBorder="1" applyAlignment="1">
      <alignment horizontal="center" vertical="center"/>
    </xf>
    <xf numFmtId="10" fontId="43" fillId="30" borderId="120" xfId="676" applyNumberFormat="1" applyFont="1" applyFill="1" applyBorder="1" applyAlignment="1">
      <alignment horizontal="center" vertical="center"/>
    </xf>
    <xf numFmtId="10" fontId="43" fillId="30" borderId="119" xfId="676" applyNumberFormat="1" applyFont="1" applyFill="1" applyBorder="1" applyAlignment="1">
      <alignment horizontal="center" vertical="center"/>
    </xf>
    <xf numFmtId="4" fontId="43" fillId="51" borderId="122" xfId="0" applyNumberFormat="1" applyFont="1" applyFill="1" applyBorder="1" applyAlignment="1">
      <alignment horizontal="center" vertical="center"/>
    </xf>
    <xf numFmtId="4" fontId="43" fillId="51" borderId="120" xfId="0" applyNumberFormat="1" applyFont="1" applyFill="1" applyBorder="1" applyAlignment="1">
      <alignment horizontal="center" vertical="center"/>
    </xf>
    <xf numFmtId="4" fontId="43" fillId="51" borderId="123" xfId="0" applyNumberFormat="1" applyFont="1" applyFill="1" applyBorder="1" applyAlignment="1">
      <alignment horizontal="center" vertical="center"/>
    </xf>
    <xf numFmtId="4" fontId="43" fillId="51" borderId="121" xfId="0" applyNumberFormat="1" applyFont="1" applyFill="1" applyBorder="1" applyAlignment="1">
      <alignment horizontal="center" vertical="center"/>
    </xf>
    <xf numFmtId="2" fontId="45" fillId="34" borderId="42" xfId="145" applyNumberFormat="1" applyFont="1" applyFill="1" applyBorder="1" applyAlignment="1" applyProtection="1">
      <alignment horizontal="center" vertical="center"/>
      <protection locked="0"/>
    </xf>
    <xf numFmtId="2" fontId="45" fillId="34" borderId="33" xfId="145" applyNumberFormat="1" applyFont="1" applyFill="1" applyBorder="1" applyAlignment="1" applyProtection="1">
      <alignment horizontal="center" vertical="center"/>
      <protection locked="0"/>
    </xf>
    <xf numFmtId="2" fontId="45" fillId="29" borderId="33" xfId="145" applyNumberFormat="1" applyFont="1" applyFill="1" applyBorder="1" applyAlignment="1" applyProtection="1">
      <alignment horizontal="center" vertical="center"/>
      <protection locked="0"/>
    </xf>
    <xf numFmtId="2" fontId="45" fillId="55" borderId="33" xfId="145" applyNumberFormat="1" applyFont="1" applyFill="1" applyBorder="1" applyAlignment="1" applyProtection="1">
      <alignment horizontal="center" vertical="center"/>
      <protection locked="0"/>
    </xf>
    <xf numFmtId="2" fontId="45" fillId="55" borderId="35" xfId="145" applyNumberFormat="1" applyFont="1" applyFill="1" applyBorder="1" applyAlignment="1" applyProtection="1">
      <alignment horizontal="center" vertical="center"/>
      <protection locked="0"/>
    </xf>
    <xf numFmtId="2" fontId="45" fillId="34" borderId="6" xfId="145" applyNumberFormat="1" applyFont="1" applyFill="1" applyBorder="1" applyAlignment="1" applyProtection="1">
      <alignment horizontal="center" vertical="center"/>
      <protection locked="0"/>
    </xf>
    <xf numFmtId="2" fontId="45" fillId="57" borderId="33" xfId="145" applyNumberFormat="1" applyFont="1" applyFill="1" applyBorder="1" applyAlignment="1" applyProtection="1">
      <alignment horizontal="center" vertical="center"/>
      <protection locked="0"/>
    </xf>
    <xf numFmtId="10" fontId="45" fillId="29" borderId="42" xfId="145" applyNumberFormat="1" applyFont="1" applyFill="1" applyBorder="1" applyAlignment="1" applyProtection="1">
      <alignment horizontal="center" vertical="center"/>
      <protection locked="0"/>
    </xf>
    <xf numFmtId="10" fontId="45" fillId="55" borderId="33" xfId="145" applyNumberFormat="1" applyFont="1" applyFill="1" applyBorder="1" applyAlignment="1" applyProtection="1">
      <alignment horizontal="center" vertical="center"/>
      <protection locked="0"/>
    </xf>
    <xf numFmtId="10" fontId="45" fillId="55" borderId="35" xfId="145" applyNumberFormat="1" applyFont="1" applyFill="1" applyBorder="1" applyAlignment="1" applyProtection="1">
      <alignment horizontal="center" vertical="center"/>
      <protection locked="0"/>
    </xf>
    <xf numFmtId="2" fontId="45" fillId="34" borderId="81" xfId="145" applyNumberFormat="1" applyFont="1" applyFill="1" applyBorder="1" applyAlignment="1" applyProtection="1">
      <alignment horizontal="center" vertical="center"/>
      <protection locked="0"/>
    </xf>
    <xf numFmtId="2" fontId="45" fillId="34" borderId="9" xfId="145" applyNumberFormat="1" applyFont="1" applyFill="1" applyBorder="1" applyAlignment="1" applyProtection="1">
      <alignment horizontal="center" vertical="center"/>
      <protection locked="0"/>
    </xf>
    <xf numFmtId="2" fontId="45" fillId="29" borderId="9" xfId="145" applyNumberFormat="1" applyFont="1" applyFill="1" applyBorder="1" applyAlignment="1" applyProtection="1">
      <alignment horizontal="center" vertical="center"/>
      <protection locked="0"/>
    </xf>
    <xf numFmtId="2" fontId="45" fillId="55" borderId="9" xfId="145" applyNumberFormat="1" applyFont="1" applyFill="1" applyBorder="1" applyAlignment="1" applyProtection="1">
      <alignment horizontal="center" vertical="center"/>
      <protection locked="0"/>
    </xf>
    <xf numFmtId="2" fontId="45" fillId="55" borderId="38" xfId="145" applyNumberFormat="1" applyFont="1" applyFill="1" applyBorder="1" applyAlignment="1" applyProtection="1">
      <alignment horizontal="center" vertical="center"/>
      <protection locked="0"/>
    </xf>
    <xf numFmtId="2" fontId="45" fillId="51" borderId="9" xfId="145" applyNumberFormat="1" applyFont="1" applyFill="1" applyBorder="1" applyAlignment="1" applyProtection="1">
      <alignment horizontal="center" vertical="center"/>
      <protection locked="0"/>
    </xf>
    <xf numFmtId="10" fontId="45" fillId="29" borderId="81" xfId="145" applyNumberFormat="1" applyFont="1" applyFill="1" applyBorder="1" applyAlignment="1" applyProtection="1">
      <alignment horizontal="center" vertical="center"/>
      <protection locked="0"/>
    </xf>
    <xf numFmtId="10" fontId="45" fillId="55" borderId="9" xfId="145" applyNumberFormat="1" applyFont="1" applyFill="1" applyBorder="1" applyAlignment="1" applyProtection="1">
      <alignment horizontal="center" vertical="center"/>
      <protection locked="0"/>
    </xf>
    <xf numFmtId="10" fontId="45" fillId="55" borderId="38" xfId="145" applyNumberFormat="1" applyFont="1" applyFill="1" applyBorder="1" applyAlignment="1" applyProtection="1">
      <alignment horizontal="center" vertical="center"/>
      <protection locked="0"/>
    </xf>
    <xf numFmtId="10" fontId="45" fillId="51" borderId="81" xfId="145" applyNumberFormat="1" applyFont="1" applyFill="1" applyBorder="1" applyAlignment="1" applyProtection="1">
      <alignment horizontal="center" vertical="center"/>
      <protection locked="0"/>
    </xf>
    <xf numFmtId="2" fontId="45" fillId="34" borderId="38" xfId="145" applyNumberFormat="1" applyFont="1" applyFill="1" applyBorder="1" applyAlignment="1" applyProtection="1">
      <alignment horizontal="center" vertical="center"/>
      <protection locked="0"/>
    </xf>
    <xf numFmtId="2" fontId="45" fillId="50" borderId="9" xfId="145" applyNumberFormat="1" applyFont="1" applyFill="1" applyBorder="1" applyAlignment="1" applyProtection="1">
      <alignment horizontal="center" vertical="center"/>
      <protection locked="0"/>
    </xf>
    <xf numFmtId="10" fontId="45" fillId="50" borderId="81" xfId="145" applyNumberFormat="1" applyFont="1" applyFill="1" applyBorder="1" applyAlignment="1" applyProtection="1">
      <alignment horizontal="center" vertical="center"/>
      <protection locked="0"/>
    </xf>
    <xf numFmtId="10" fontId="45" fillId="54" borderId="9" xfId="145" applyNumberFormat="1" applyFont="1" applyFill="1" applyBorder="1" applyAlignment="1" applyProtection="1">
      <alignment horizontal="center" vertical="center"/>
      <protection locked="0"/>
    </xf>
    <xf numFmtId="2" fontId="45" fillId="57" borderId="9" xfId="145" applyNumberFormat="1" applyFont="1" applyFill="1" applyBorder="1" applyAlignment="1" applyProtection="1">
      <alignment horizontal="center" vertical="center"/>
      <protection locked="0"/>
    </xf>
    <xf numFmtId="10" fontId="43" fillId="55" borderId="85" xfId="145" applyNumberFormat="1" applyFont="1" applyFill="1" applyBorder="1" applyAlignment="1">
      <alignment horizontal="center" vertical="center"/>
    </xf>
    <xf numFmtId="10" fontId="43" fillId="55" borderId="40" xfId="145" applyNumberFormat="1" applyFont="1" applyFill="1" applyBorder="1" applyAlignment="1">
      <alignment horizontal="center" vertical="center"/>
    </xf>
    <xf numFmtId="10" fontId="43" fillId="29" borderId="122" xfId="676" applyNumberFormat="1" applyFont="1" applyFill="1" applyBorder="1" applyAlignment="1">
      <alignment horizontal="center" vertical="center"/>
    </xf>
    <xf numFmtId="10" fontId="43" fillId="29" borderId="121" xfId="676" applyNumberFormat="1" applyFont="1" applyFill="1" applyBorder="1" applyAlignment="1">
      <alignment horizontal="center" vertical="center"/>
    </xf>
    <xf numFmtId="10" fontId="43" fillId="29" borderId="119" xfId="676" applyNumberFormat="1" applyFont="1" applyFill="1" applyBorder="1" applyAlignment="1">
      <alignment horizontal="center" vertical="center"/>
    </xf>
    <xf numFmtId="10" fontId="43" fillId="29" borderId="120" xfId="676" applyNumberFormat="1" applyFont="1" applyFill="1" applyBorder="1" applyAlignment="1">
      <alignment horizontal="center" vertical="center"/>
    </xf>
    <xf numFmtId="10" fontId="45" fillId="55" borderId="34" xfId="145" applyNumberFormat="1" applyFont="1" applyFill="1" applyBorder="1" applyAlignment="1" applyProtection="1">
      <alignment horizontal="center" vertical="center"/>
      <protection locked="0"/>
    </xf>
    <xf numFmtId="10" fontId="45" fillId="55" borderId="8" xfId="145" applyNumberFormat="1" applyFont="1" applyFill="1" applyBorder="1" applyAlignment="1" applyProtection="1">
      <alignment horizontal="center" vertical="center"/>
      <protection locked="0"/>
    </xf>
    <xf numFmtId="4" fontId="45" fillId="30" borderId="33" xfId="143" applyNumberFormat="1" applyFont="1" applyFill="1" applyBorder="1" applyAlignment="1">
      <alignment horizontal="right"/>
    </xf>
    <xf numFmtId="4" fontId="45" fillId="30" borderId="35" xfId="143" applyNumberFormat="1" applyFont="1" applyFill="1" applyBorder="1" applyAlignment="1">
      <alignment horizontal="right"/>
    </xf>
    <xf numFmtId="4" fontId="45" fillId="30" borderId="9" xfId="143" applyNumberFormat="1" applyFont="1" applyFill="1" applyBorder="1" applyAlignment="1">
      <alignment horizontal="right"/>
    </xf>
    <xf numFmtId="4" fontId="45" fillId="30" borderId="38" xfId="143" applyNumberFormat="1" applyFont="1" applyFill="1" applyBorder="1" applyAlignment="1">
      <alignment horizontal="right"/>
    </xf>
    <xf numFmtId="49" fontId="38" fillId="32" borderId="116" xfId="142" applyNumberFormat="1" applyFont="1" applyFill="1" applyBorder="1" applyAlignment="1">
      <alignment horizontal="left" vertical="center" wrapText="1" indent="1"/>
    </xf>
    <xf numFmtId="0" fontId="39" fillId="25" borderId="125" xfId="0" applyFont="1" applyFill="1" applyBorder="1" applyAlignment="1">
      <alignment horizontal="left" vertical="center" wrapText="1"/>
    </xf>
    <xf numFmtId="0" fontId="39" fillId="25" borderId="4" xfId="0" applyFont="1" applyFill="1" applyBorder="1" applyAlignment="1">
      <alignment horizontal="left" vertical="center" wrapText="1"/>
    </xf>
    <xf numFmtId="0" fontId="39" fillId="25" borderId="75" xfId="0" applyFont="1" applyFill="1" applyBorder="1" applyAlignment="1">
      <alignment horizontal="left" vertical="center" wrapText="1"/>
    </xf>
    <xf numFmtId="0" fontId="38" fillId="25" borderId="48" xfId="0" applyFont="1" applyFill="1" applyBorder="1" applyAlignment="1">
      <alignment horizontal="center" vertical="center" wrapText="1"/>
    </xf>
    <xf numFmtId="0" fontId="39" fillId="25" borderId="1" xfId="0" applyFont="1" applyFill="1" applyBorder="1" applyAlignment="1">
      <alignment horizontal="left" vertical="center" wrapText="1"/>
    </xf>
    <xf numFmtId="0" fontId="39" fillId="25" borderId="72" xfId="0" applyFont="1" applyFill="1" applyBorder="1" applyAlignment="1">
      <alignment horizontal="left" vertical="center" wrapText="1"/>
    </xf>
    <xf numFmtId="0" fontId="38" fillId="25" borderId="116" xfId="0" applyFont="1" applyFill="1" applyBorder="1" applyAlignment="1">
      <alignment horizontal="center" vertical="center" wrapText="1"/>
    </xf>
    <xf numFmtId="4" fontId="111" fillId="50" borderId="86" xfId="0" applyNumberFormat="1" applyFont="1" applyFill="1" applyBorder="1" applyAlignment="1">
      <alignment horizontal="center" vertical="center"/>
    </xf>
    <xf numFmtId="4" fontId="45" fillId="50" borderId="6" xfId="0" applyNumberFormat="1" applyFont="1" applyFill="1" applyBorder="1" applyAlignment="1">
      <alignment horizontal="center" vertical="center"/>
    </xf>
    <xf numFmtId="4" fontId="45" fillId="50" borderId="22" xfId="0" applyNumberFormat="1" applyFont="1" applyFill="1" applyBorder="1" applyAlignment="1">
      <alignment horizontal="center" vertical="center"/>
    </xf>
    <xf numFmtId="10" fontId="45" fillId="51" borderId="80" xfId="145" applyNumberFormat="1" applyFont="1" applyFill="1" applyBorder="1" applyAlignment="1">
      <alignment horizontal="center" vertical="center" wrapText="1"/>
    </xf>
    <xf numFmtId="10" fontId="45" fillId="51" borderId="65" xfId="145" applyNumberFormat="1" applyFont="1" applyFill="1" applyBorder="1" applyAlignment="1">
      <alignment horizontal="center" vertical="center" wrapText="1"/>
    </xf>
    <xf numFmtId="10" fontId="44" fillId="51" borderId="70" xfId="145" applyNumberFormat="1" applyFont="1" applyFill="1" applyBorder="1" applyAlignment="1">
      <alignment horizontal="center" vertical="center"/>
    </xf>
    <xf numFmtId="10" fontId="45" fillId="51" borderId="9" xfId="145" applyNumberFormat="1" applyFont="1" applyFill="1" applyBorder="1" applyAlignment="1">
      <alignment horizontal="center" vertical="center" wrapText="1"/>
    </xf>
    <xf numFmtId="10" fontId="45" fillId="51" borderId="81" xfId="145" applyNumberFormat="1" applyFont="1" applyFill="1" applyBorder="1" applyAlignment="1">
      <alignment horizontal="center" vertical="center" wrapText="1"/>
    </xf>
    <xf numFmtId="10" fontId="45" fillId="51" borderId="38" xfId="145" applyNumberFormat="1" applyFont="1" applyFill="1" applyBorder="1" applyAlignment="1">
      <alignment horizontal="center" vertical="center" wrapText="1"/>
    </xf>
    <xf numFmtId="10" fontId="44" fillId="51" borderId="81" xfId="0" applyNumberFormat="1" applyFont="1" applyFill="1" applyBorder="1" applyAlignment="1">
      <alignment horizontal="center" vertical="center"/>
    </xf>
    <xf numFmtId="10" fontId="44" fillId="51" borderId="38" xfId="0" applyNumberFormat="1" applyFont="1" applyFill="1" applyBorder="1" applyAlignment="1">
      <alignment horizontal="center" vertical="center"/>
    </xf>
    <xf numFmtId="4" fontId="44" fillId="51" borderId="38" xfId="0" applyNumberFormat="1" applyFont="1" applyFill="1" applyBorder="1" applyAlignment="1">
      <alignment horizontal="center" vertical="center"/>
    </xf>
    <xf numFmtId="4" fontId="44" fillId="51" borderId="41" xfId="0" applyNumberFormat="1" applyFont="1" applyFill="1" applyBorder="1" applyAlignment="1">
      <alignment horizontal="center" vertical="center"/>
    </xf>
    <xf numFmtId="4" fontId="111" fillId="50" borderId="39" xfId="0" applyNumberFormat="1" applyFont="1" applyFill="1" applyBorder="1" applyAlignment="1">
      <alignment horizontal="center" vertical="center"/>
    </xf>
    <xf numFmtId="4" fontId="111" fillId="50" borderId="12" xfId="0" applyNumberFormat="1" applyFont="1" applyFill="1" applyBorder="1" applyAlignment="1">
      <alignment horizontal="center" vertical="center"/>
    </xf>
    <xf numFmtId="4" fontId="111" fillId="50" borderId="46" xfId="0" applyNumberFormat="1" applyFont="1" applyFill="1" applyBorder="1" applyAlignment="1">
      <alignment horizontal="center" vertical="center"/>
    </xf>
    <xf numFmtId="0" fontId="38" fillId="25" borderId="56" xfId="0" applyFont="1" applyFill="1" applyBorder="1" applyAlignment="1">
      <alignment horizontal="center" vertical="center" wrapText="1"/>
    </xf>
    <xf numFmtId="0" fontId="38" fillId="25" borderId="54" xfId="0" applyFont="1" applyFill="1" applyBorder="1" applyAlignment="1">
      <alignment horizontal="center" vertical="center" wrapText="1"/>
    </xf>
    <xf numFmtId="0" fontId="38" fillId="25" borderId="55" xfId="0" applyFont="1" applyFill="1" applyBorder="1" applyAlignment="1">
      <alignment horizontal="center" vertical="center" wrapText="1"/>
    </xf>
    <xf numFmtId="10" fontId="45" fillId="51" borderId="42" xfId="145" applyNumberFormat="1" applyFont="1" applyFill="1" applyBorder="1" applyAlignment="1">
      <alignment horizontal="center" vertical="center" wrapText="1"/>
    </xf>
    <xf numFmtId="10" fontId="45" fillId="51" borderId="35" xfId="145" applyNumberFormat="1" applyFont="1" applyFill="1" applyBorder="1" applyAlignment="1">
      <alignment horizontal="center" vertical="center" wrapText="1"/>
    </xf>
    <xf numFmtId="10" fontId="44" fillId="51" borderId="85" xfId="145" applyNumberFormat="1" applyFont="1" applyFill="1" applyBorder="1" applyAlignment="1">
      <alignment horizontal="center" vertical="center"/>
    </xf>
    <xf numFmtId="10" fontId="124" fillId="51" borderId="42" xfId="0" applyNumberFormat="1" applyFont="1" applyFill="1" applyBorder="1" applyAlignment="1">
      <alignment horizontal="center" vertical="center"/>
    </xf>
    <xf numFmtId="10" fontId="124" fillId="51" borderId="33" xfId="0" applyNumberFormat="1" applyFont="1" applyFill="1" applyBorder="1" applyAlignment="1">
      <alignment horizontal="center" vertical="center"/>
    </xf>
    <xf numFmtId="10" fontId="124" fillId="51" borderId="35" xfId="0" applyNumberFormat="1" applyFont="1" applyFill="1" applyBorder="1" applyAlignment="1">
      <alignment horizontal="center" vertical="center"/>
    </xf>
    <xf numFmtId="10" fontId="44" fillId="51" borderId="85" xfId="0" applyNumberFormat="1" applyFont="1" applyFill="1" applyBorder="1" applyAlignment="1">
      <alignment horizontal="center" vertical="center"/>
    </xf>
    <xf numFmtId="10" fontId="44" fillId="51" borderId="41" xfId="0" applyNumberFormat="1" applyFont="1" applyFill="1" applyBorder="1" applyAlignment="1">
      <alignment horizontal="center" vertical="center"/>
    </xf>
    <xf numFmtId="4" fontId="44" fillId="51" borderId="6" xfId="0" applyNumberFormat="1" applyFont="1" applyFill="1" applyBorder="1" applyAlignment="1">
      <alignment horizontal="center" vertical="center"/>
    </xf>
    <xf numFmtId="4" fontId="44" fillId="51" borderId="43" xfId="0" applyNumberFormat="1" applyFont="1" applyFill="1" applyBorder="1" applyAlignment="1">
      <alignment horizontal="center" vertical="center"/>
    </xf>
    <xf numFmtId="4" fontId="124" fillId="51" borderId="86" xfId="0" applyNumberFormat="1" applyFont="1" applyFill="1" applyBorder="1" applyAlignment="1">
      <alignment horizontal="center" vertical="center"/>
    </xf>
    <xf numFmtId="4" fontId="124" fillId="51" borderId="33" xfId="0" applyNumberFormat="1" applyFont="1" applyFill="1" applyBorder="1" applyAlignment="1">
      <alignment horizontal="center" vertical="center"/>
    </xf>
    <xf numFmtId="4" fontId="124" fillId="51" borderId="35" xfId="0" applyNumberFormat="1" applyFont="1" applyFill="1" applyBorder="1" applyAlignment="1">
      <alignment horizontal="center" vertical="center"/>
    </xf>
    <xf numFmtId="0" fontId="130" fillId="0" borderId="0" xfId="0" applyFont="1"/>
    <xf numFmtId="0" fontId="79" fillId="0" borderId="0" xfId="0" applyFont="1"/>
    <xf numFmtId="4" fontId="40" fillId="26" borderId="116" xfId="0" applyNumberFormat="1" applyFont="1" applyFill="1" applyBorder="1" applyAlignment="1">
      <alignment horizontal="center" vertical="center" wrapText="1"/>
    </xf>
    <xf numFmtId="10" fontId="45" fillId="52" borderId="86" xfId="145" applyNumberFormat="1" applyFont="1" applyFill="1" applyBorder="1" applyAlignment="1" applyProtection="1">
      <alignment horizontal="center" vertical="center"/>
      <protection locked="0"/>
    </xf>
    <xf numFmtId="10" fontId="45" fillId="52" borderId="6" xfId="145" applyNumberFormat="1" applyFont="1" applyFill="1" applyBorder="1" applyAlignment="1" applyProtection="1">
      <alignment horizontal="center" vertical="center"/>
      <protection locked="0"/>
    </xf>
    <xf numFmtId="4" fontId="43" fillId="53" borderId="43" xfId="0" applyNumberFormat="1" applyFont="1" applyFill="1" applyBorder="1" applyAlignment="1">
      <alignment horizontal="center" vertical="center"/>
    </xf>
    <xf numFmtId="10" fontId="45" fillId="55" borderId="86" xfId="145" applyNumberFormat="1" applyFont="1" applyFill="1" applyBorder="1" applyAlignment="1" applyProtection="1">
      <alignment horizontal="center" vertical="center"/>
      <protection locked="0"/>
    </xf>
    <xf numFmtId="10" fontId="45" fillId="55" borderId="6" xfId="145" applyNumberFormat="1" applyFont="1" applyFill="1" applyBorder="1" applyAlignment="1" applyProtection="1">
      <alignment horizontal="center" vertical="center"/>
      <protection locked="0"/>
    </xf>
    <xf numFmtId="4" fontId="43" fillId="55" borderId="43" xfId="0" applyNumberFormat="1" applyFont="1" applyFill="1" applyBorder="1" applyAlignment="1">
      <alignment horizontal="center" vertical="center"/>
    </xf>
    <xf numFmtId="4" fontId="40" fillId="26" borderId="125" xfId="0" applyNumberFormat="1" applyFont="1" applyFill="1" applyBorder="1" applyAlignment="1">
      <alignment horizontal="center" vertical="center" wrapText="1"/>
    </xf>
    <xf numFmtId="10" fontId="45" fillId="34" borderId="38" xfId="145" applyNumberFormat="1" applyFont="1" applyFill="1" applyBorder="1" applyAlignment="1" applyProtection="1">
      <alignment horizontal="center" vertical="center"/>
      <protection locked="0"/>
    </xf>
    <xf numFmtId="10" fontId="45" fillId="54" borderId="38" xfId="145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38" fillId="32" borderId="68" xfId="143" quotePrefix="1" applyFont="1" applyFill="1" applyBorder="1" applyAlignment="1">
      <alignment horizontal="center" vertical="center" wrapText="1"/>
    </xf>
    <xf numFmtId="0" fontId="38" fillId="32" borderId="3" xfId="143" quotePrefix="1" applyFont="1" applyFill="1" applyBorder="1" applyAlignment="1">
      <alignment horizontal="center" vertical="center" wrapText="1"/>
    </xf>
    <xf numFmtId="0" fontId="38" fillId="32" borderId="2" xfId="143" quotePrefix="1" applyFont="1" applyFill="1" applyBorder="1" applyAlignment="1">
      <alignment horizontal="center" vertical="center" wrapText="1"/>
    </xf>
    <xf numFmtId="0" fontId="39" fillId="48" borderId="5" xfId="0" applyFont="1" applyFill="1" applyBorder="1" applyAlignment="1">
      <alignment horizontal="left" vertical="center" wrapText="1"/>
    </xf>
    <xf numFmtId="0" fontId="39" fillId="48" borderId="76" xfId="0" applyFont="1" applyFill="1" applyBorder="1" applyAlignment="1">
      <alignment horizontal="left" vertical="center"/>
    </xf>
    <xf numFmtId="0" fontId="39" fillId="48" borderId="5" xfId="0" applyFont="1" applyFill="1" applyBorder="1" applyAlignment="1">
      <alignment horizontal="left" vertical="center"/>
    </xf>
    <xf numFmtId="49" fontId="39" fillId="32" borderId="74" xfId="0" applyNumberFormat="1" applyFont="1" applyFill="1" applyBorder="1" applyAlignment="1">
      <alignment horizontal="left" vertical="center"/>
    </xf>
    <xf numFmtId="49" fontId="39" fillId="32" borderId="76" xfId="0" applyNumberFormat="1" applyFont="1" applyFill="1" applyBorder="1" applyAlignment="1">
      <alignment horizontal="left" vertical="center"/>
    </xf>
    <xf numFmtId="49" fontId="103" fillId="32" borderId="76" xfId="0" applyNumberFormat="1" applyFont="1" applyFill="1" applyBorder="1" applyAlignment="1">
      <alignment horizontal="left" vertical="center"/>
    </xf>
    <xf numFmtId="0" fontId="43" fillId="50" borderId="9" xfId="143" applyFont="1" applyFill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2" xfId="0" applyBorder="1" applyAlignment="1">
      <alignment horizontal="center"/>
    </xf>
    <xf numFmtId="172" fontId="0" fillId="0" borderId="11" xfId="145" applyNumberFormat="1" applyFont="1" applyFill="1" applyBorder="1" applyAlignment="1">
      <alignment horizontal="center"/>
    </xf>
    <xf numFmtId="172" fontId="0" fillId="0" borderId="24" xfId="145" applyNumberFormat="1" applyFont="1" applyFill="1" applyBorder="1" applyAlignment="1">
      <alignment horizontal="center"/>
    </xf>
    <xf numFmtId="172" fontId="0" fillId="0" borderId="0" xfId="145" applyNumberFormat="1" applyFont="1" applyFill="1" applyBorder="1" applyAlignment="1">
      <alignment horizontal="center"/>
    </xf>
    <xf numFmtId="172" fontId="0" fillId="0" borderId="62" xfId="145" applyNumberFormat="1" applyFont="1" applyFill="1" applyBorder="1" applyAlignment="1">
      <alignment horizontal="center"/>
    </xf>
    <xf numFmtId="172" fontId="0" fillId="0" borderId="12" xfId="145" applyNumberFormat="1" applyFont="1" applyFill="1" applyBorder="1" applyAlignment="1">
      <alignment horizontal="center"/>
    </xf>
    <xf numFmtId="172" fontId="0" fillId="0" borderId="45" xfId="145" applyNumberFormat="1" applyFont="1" applyFill="1" applyBorder="1" applyAlignment="1">
      <alignment horizontal="center"/>
    </xf>
    <xf numFmtId="172" fontId="0" fillId="0" borderId="65" xfId="145" applyNumberFormat="1" applyFont="1" applyFill="1" applyBorder="1" applyAlignment="1">
      <alignment horizontal="center"/>
    </xf>
    <xf numFmtId="172" fontId="0" fillId="0" borderId="23" xfId="145" applyNumberFormat="1" applyFont="1" applyFill="1" applyBorder="1" applyAlignment="1">
      <alignment horizontal="center"/>
    </xf>
    <xf numFmtId="172" fontId="1" fillId="0" borderId="24" xfId="145" applyNumberFormat="1" applyFont="1" applyFill="1" applyBorder="1" applyAlignment="1">
      <alignment horizontal="center"/>
    </xf>
    <xf numFmtId="172" fontId="1" fillId="0" borderId="0" xfId="145" applyNumberFormat="1" applyFont="1" applyFill="1" applyBorder="1" applyAlignment="1">
      <alignment horizontal="center"/>
    </xf>
    <xf numFmtId="172" fontId="1" fillId="0" borderId="62" xfId="145" applyNumberFormat="1" applyFont="1" applyFill="1" applyBorder="1" applyAlignment="1">
      <alignment horizontal="center"/>
    </xf>
    <xf numFmtId="172" fontId="1" fillId="0" borderId="45" xfId="145" applyNumberFormat="1" applyFont="1" applyFill="1" applyBorder="1" applyAlignment="1">
      <alignment horizontal="center"/>
    </xf>
    <xf numFmtId="172" fontId="1" fillId="0" borderId="65" xfId="145" applyNumberFormat="1" applyFont="1" applyFill="1" applyBorder="1" applyAlignment="1">
      <alignment horizontal="center"/>
    </xf>
    <xf numFmtId="172" fontId="1" fillId="0" borderId="23" xfId="145" applyNumberFormat="1" applyFont="1" applyFill="1" applyBorder="1" applyAlignment="1">
      <alignment horizontal="center"/>
    </xf>
    <xf numFmtId="10" fontId="45" fillId="0" borderId="36" xfId="145" applyNumberFormat="1" applyFont="1" applyFill="1" applyBorder="1" applyAlignment="1">
      <alignment horizontal="center" vertical="center"/>
    </xf>
    <xf numFmtId="10" fontId="76" fillId="0" borderId="51" xfId="145" applyNumberFormat="1" applyFont="1" applyFill="1" applyBorder="1"/>
    <xf numFmtId="10" fontId="76" fillId="0" borderId="0" xfId="145" applyNumberFormat="1" applyFont="1" applyFill="1" applyBorder="1"/>
    <xf numFmtId="10" fontId="76" fillId="0" borderId="52" xfId="145" applyNumberFormat="1" applyFont="1" applyFill="1" applyBorder="1"/>
    <xf numFmtId="10" fontId="45" fillId="0" borderId="90" xfId="145" applyNumberFormat="1" applyFont="1" applyFill="1" applyBorder="1" applyAlignment="1">
      <alignment horizontal="center" vertical="center"/>
    </xf>
    <xf numFmtId="10" fontId="76" fillId="0" borderId="91" xfId="145" applyNumberFormat="1" applyFont="1" applyFill="1" applyBorder="1"/>
    <xf numFmtId="10" fontId="76" fillId="0" borderId="116" xfId="145" applyNumberFormat="1" applyFont="1" applyFill="1" applyBorder="1"/>
    <xf numFmtId="10" fontId="76" fillId="0" borderId="7" xfId="145" applyNumberFormat="1" applyFont="1" applyFill="1" applyBorder="1"/>
    <xf numFmtId="4" fontId="45" fillId="0" borderId="42" xfId="0" applyNumberFormat="1" applyFont="1" applyBorder="1" applyAlignment="1">
      <alignment horizontal="center" vertical="center"/>
    </xf>
    <xf numFmtId="4" fontId="45" fillId="0" borderId="33" xfId="0" applyNumberFormat="1" applyFont="1" applyBorder="1" applyAlignment="1">
      <alignment horizontal="center" vertical="center"/>
    </xf>
    <xf numFmtId="4" fontId="45" fillId="0" borderId="34" xfId="0" applyNumberFormat="1" applyFont="1" applyBorder="1" applyAlignment="1">
      <alignment horizontal="center" vertical="center"/>
    </xf>
    <xf numFmtId="4" fontId="45" fillId="0" borderId="12" xfId="0" applyNumberFormat="1" applyFont="1" applyBorder="1" applyAlignment="1">
      <alignment horizontal="center" vertical="center"/>
    </xf>
    <xf numFmtId="4" fontId="45" fillId="0" borderId="45" xfId="0" applyNumberFormat="1" applyFont="1" applyBorder="1" applyAlignment="1">
      <alignment horizontal="center" vertical="center"/>
    </xf>
    <xf numFmtId="0" fontId="38" fillId="32" borderId="1" xfId="0" applyFont="1" applyFill="1" applyBorder="1" applyAlignment="1">
      <alignment horizontal="center" vertical="center"/>
    </xf>
    <xf numFmtId="0" fontId="38" fillId="32" borderId="2" xfId="0" applyFont="1" applyFill="1" applyBorder="1" applyAlignment="1">
      <alignment horizontal="center" vertical="center"/>
    </xf>
    <xf numFmtId="0" fontId="38" fillId="32" borderId="3" xfId="0" applyFont="1" applyFill="1" applyBorder="1" applyAlignment="1">
      <alignment horizontal="center" vertical="center"/>
    </xf>
    <xf numFmtId="0" fontId="116" fillId="0" borderId="0" xfId="0" applyFont="1" applyAlignment="1">
      <alignment horizontal="justify" vertical="center" wrapText="1"/>
    </xf>
    <xf numFmtId="0" fontId="76" fillId="0" borderId="0" xfId="0" applyFont="1" applyAlignment="1">
      <alignment wrapText="1"/>
    </xf>
    <xf numFmtId="0" fontId="10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4" fillId="0" borderId="48" xfId="0" applyFont="1" applyBorder="1" applyAlignment="1" applyProtection="1">
      <alignment horizontal="center"/>
      <protection locked="0"/>
    </xf>
    <xf numFmtId="0" fontId="44" fillId="0" borderId="50" xfId="0" applyFont="1" applyBorder="1" applyAlignment="1" applyProtection="1">
      <alignment horizontal="center"/>
      <protection locked="0"/>
    </xf>
    <xf numFmtId="0" fontId="44" fillId="0" borderId="48" xfId="0" applyFont="1" applyBorder="1" applyAlignment="1" applyProtection="1">
      <alignment horizontal="left"/>
      <protection locked="0"/>
    </xf>
    <xf numFmtId="0" fontId="44" fillId="0" borderId="50" xfId="0" applyFont="1" applyBorder="1" applyAlignment="1" applyProtection="1">
      <alignment horizontal="left"/>
      <protection locked="0"/>
    </xf>
    <xf numFmtId="0" fontId="38" fillId="25" borderId="2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122" fillId="32" borderId="30" xfId="0" applyFont="1" applyFill="1" applyBorder="1" applyAlignment="1">
      <alignment horizontal="left" wrapText="1"/>
    </xf>
    <xf numFmtId="0" fontId="122" fillId="32" borderId="22" xfId="0" applyFont="1" applyFill="1" applyBorder="1" applyAlignment="1">
      <alignment horizontal="left" wrapText="1"/>
    </xf>
    <xf numFmtId="0" fontId="122" fillId="32" borderId="0" xfId="0" applyFont="1" applyFill="1" applyAlignment="1">
      <alignment horizontal="center" wrapText="1"/>
    </xf>
    <xf numFmtId="0" fontId="122" fillId="32" borderId="31" xfId="0" applyFont="1" applyFill="1" applyBorder="1" applyAlignment="1">
      <alignment horizontal="left" wrapText="1"/>
    </xf>
    <xf numFmtId="0" fontId="40" fillId="26" borderId="48" xfId="128" applyNumberFormat="1" applyFont="1" applyFill="1" applyBorder="1" applyAlignment="1" applyProtection="1">
      <alignment horizontal="center" vertical="center" wrapText="1"/>
    </xf>
    <xf numFmtId="0" fontId="40" fillId="26" borderId="49" xfId="128" applyNumberFormat="1" applyFont="1" applyFill="1" applyBorder="1" applyAlignment="1" applyProtection="1">
      <alignment horizontal="center" vertical="center" wrapText="1"/>
    </xf>
    <xf numFmtId="0" fontId="40" fillId="26" borderId="50" xfId="128" applyNumberFormat="1" applyFont="1" applyFill="1" applyBorder="1" applyAlignment="1" applyProtection="1">
      <alignment horizontal="center" vertical="center" wrapText="1"/>
    </xf>
    <xf numFmtId="0" fontId="40" fillId="26" borderId="9" xfId="128" applyNumberFormat="1" applyFont="1" applyFill="1" applyBorder="1" applyAlignment="1" applyProtection="1">
      <alignment horizontal="center" vertical="center" wrapText="1"/>
    </xf>
    <xf numFmtId="0" fontId="40" fillId="26" borderId="1" xfId="128" applyNumberFormat="1" applyFont="1" applyFill="1" applyBorder="1" applyAlignment="1" applyProtection="1">
      <alignment horizontal="center" vertical="center" wrapText="1"/>
    </xf>
    <xf numFmtId="0" fontId="40" fillId="26" borderId="2" xfId="128" applyNumberFormat="1" applyFont="1" applyFill="1" applyBorder="1" applyAlignment="1" applyProtection="1">
      <alignment horizontal="center" vertical="center" wrapText="1"/>
    </xf>
    <xf numFmtId="0" fontId="40" fillId="26" borderId="3" xfId="128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2" fillId="32" borderId="8" xfId="0" applyFont="1" applyFill="1" applyBorder="1" applyAlignment="1">
      <alignment horizontal="center" wrapText="1"/>
    </xf>
    <xf numFmtId="0" fontId="122" fillId="32" borderId="5" xfId="0" applyFont="1" applyFill="1" applyBorder="1" applyAlignment="1">
      <alignment horizontal="center" wrapText="1"/>
    </xf>
    <xf numFmtId="0" fontId="129" fillId="0" borderId="10" xfId="0" applyFont="1" applyBorder="1" applyAlignment="1">
      <alignment horizontal="center" vertical="center"/>
    </xf>
    <xf numFmtId="0" fontId="129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23" xfId="0" applyBorder="1" applyAlignment="1">
      <alignment horizontal="center"/>
    </xf>
    <xf numFmtId="49" fontId="38" fillId="32" borderId="32" xfId="142" applyNumberFormat="1" applyFont="1" applyFill="1" applyBorder="1" applyAlignment="1">
      <alignment horizontal="center" vertical="center" wrapText="1"/>
    </xf>
    <xf numFmtId="49" fontId="38" fillId="32" borderId="36" xfId="142" applyNumberFormat="1" applyFont="1" applyFill="1" applyBorder="1" applyAlignment="1">
      <alignment horizontal="center" vertical="center" wrapText="1"/>
    </xf>
    <xf numFmtId="49" fontId="38" fillId="32" borderId="90" xfId="142" applyNumberFormat="1" applyFont="1" applyFill="1" applyBorder="1" applyAlignment="1">
      <alignment horizontal="center" vertical="center" wrapText="1"/>
    </xf>
    <xf numFmtId="0" fontId="38" fillId="32" borderId="125" xfId="0" applyFont="1" applyFill="1" applyBorder="1" applyAlignment="1">
      <alignment horizontal="center" vertical="center"/>
    </xf>
    <xf numFmtId="0" fontId="38" fillId="32" borderId="116" xfId="0" applyFont="1" applyFill="1" applyBorder="1" applyAlignment="1">
      <alignment horizontal="center" vertical="center"/>
    </xf>
    <xf numFmtId="0" fontId="38" fillId="32" borderId="7" xfId="0" applyFont="1" applyFill="1" applyBorder="1" applyAlignment="1">
      <alignment horizontal="center" vertical="center"/>
    </xf>
    <xf numFmtId="0" fontId="38" fillId="27" borderId="32" xfId="142" applyFont="1" applyFill="1" applyBorder="1" applyAlignment="1">
      <alignment horizontal="center" vertical="center" wrapText="1"/>
    </xf>
    <xf numFmtId="0" fontId="38" fillId="27" borderId="36" xfId="142" applyFont="1" applyFill="1" applyBorder="1" applyAlignment="1">
      <alignment horizontal="center" vertical="center" wrapText="1"/>
    </xf>
    <xf numFmtId="10" fontId="40" fillId="24" borderId="48" xfId="145" applyNumberFormat="1" applyFont="1" applyFill="1" applyBorder="1" applyAlignment="1">
      <alignment horizontal="center" vertical="center"/>
    </xf>
    <xf numFmtId="10" fontId="40" fillId="24" borderId="49" xfId="145" applyNumberFormat="1" applyFont="1" applyFill="1" applyBorder="1" applyAlignment="1">
      <alignment horizontal="center" vertical="center"/>
    </xf>
    <xf numFmtId="10" fontId="40" fillId="24" borderId="50" xfId="14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40" fillId="26" borderId="80" xfId="128" applyNumberFormat="1" applyFont="1" applyFill="1" applyBorder="1" applyAlignment="1" applyProtection="1">
      <alignment horizontal="center" vertical="center" wrapText="1"/>
    </xf>
    <xf numFmtId="10" fontId="40" fillId="26" borderId="79" xfId="128" applyNumberFormat="1" applyFont="1" applyFill="1" applyBorder="1" applyAlignment="1" applyProtection="1">
      <alignment horizontal="center" vertical="center" wrapText="1"/>
    </xf>
    <xf numFmtId="10" fontId="40" fillId="49" borderId="125" xfId="145" applyNumberFormat="1" applyFont="1" applyFill="1" applyBorder="1" applyAlignment="1">
      <alignment horizontal="center" vertical="center" wrapText="1"/>
    </xf>
    <xf numFmtId="10" fontId="40" fillId="49" borderId="116" xfId="145" applyNumberFormat="1" applyFont="1" applyFill="1" applyBorder="1" applyAlignment="1">
      <alignment horizontal="center" vertical="center" wrapText="1"/>
    </xf>
    <xf numFmtId="10" fontId="40" fillId="49" borderId="7" xfId="145" applyNumberFormat="1" applyFont="1" applyFill="1" applyBorder="1" applyAlignment="1">
      <alignment horizontal="center" vertical="center" wrapText="1"/>
    </xf>
    <xf numFmtId="4" fontId="40" fillId="24" borderId="48" xfId="0" applyNumberFormat="1" applyFont="1" applyFill="1" applyBorder="1" applyAlignment="1">
      <alignment horizontal="center" vertical="center"/>
    </xf>
    <xf numFmtId="4" fontId="40" fillId="24" borderId="49" xfId="0" applyNumberFormat="1" applyFont="1" applyFill="1" applyBorder="1" applyAlignment="1">
      <alignment horizontal="center" vertical="center"/>
    </xf>
    <xf numFmtId="4" fontId="40" fillId="24" borderId="50" xfId="0" applyNumberFormat="1" applyFont="1" applyFill="1" applyBorder="1" applyAlignment="1">
      <alignment horizontal="center" vertical="center"/>
    </xf>
    <xf numFmtId="10" fontId="40" fillId="26" borderId="78" xfId="128" applyNumberFormat="1" applyFont="1" applyFill="1" applyBorder="1" applyAlignment="1" applyProtection="1">
      <alignment horizontal="center" vertical="center" wrapText="1"/>
    </xf>
    <xf numFmtId="10" fontId="40" fillId="24" borderId="125" xfId="145" applyNumberFormat="1" applyFont="1" applyFill="1" applyBorder="1" applyAlignment="1">
      <alignment horizontal="center" vertical="center"/>
    </xf>
    <xf numFmtId="10" fontId="40" fillId="24" borderId="116" xfId="145" applyNumberFormat="1" applyFont="1" applyFill="1" applyBorder="1" applyAlignment="1">
      <alignment horizontal="center" vertical="center"/>
    </xf>
    <xf numFmtId="10" fontId="40" fillId="24" borderId="7" xfId="145" applyNumberFormat="1" applyFont="1" applyFill="1" applyBorder="1" applyAlignment="1">
      <alignment horizontal="center" vertical="center"/>
    </xf>
    <xf numFmtId="0" fontId="113" fillId="32" borderId="36" xfId="143" applyFont="1" applyFill="1" applyBorder="1" applyAlignment="1">
      <alignment horizontal="center" vertical="center" wrapText="1"/>
    </xf>
    <xf numFmtId="0" fontId="113" fillId="32" borderId="32" xfId="143" applyFont="1" applyFill="1" applyBorder="1" applyAlignment="1">
      <alignment horizontal="center" vertical="center" wrapText="1"/>
    </xf>
    <xf numFmtId="0" fontId="113" fillId="32" borderId="90" xfId="143" applyFont="1" applyFill="1" applyBorder="1" applyAlignment="1">
      <alignment horizontal="center" vertical="center" wrapText="1"/>
    </xf>
    <xf numFmtId="0" fontId="38" fillId="32" borderId="48" xfId="143" applyFont="1" applyFill="1" applyBorder="1" applyAlignment="1">
      <alignment horizontal="center" vertical="center"/>
    </xf>
    <xf numFmtId="0" fontId="38" fillId="32" borderId="49" xfId="143" applyFont="1" applyFill="1" applyBorder="1" applyAlignment="1">
      <alignment horizontal="center" vertical="center"/>
    </xf>
    <xf numFmtId="0" fontId="38" fillId="32" borderId="50" xfId="143" applyFont="1" applyFill="1" applyBorder="1" applyAlignment="1">
      <alignment horizontal="center" vertical="center"/>
    </xf>
    <xf numFmtId="1" fontId="38" fillId="32" borderId="48" xfId="143" applyNumberFormat="1" applyFont="1" applyFill="1" applyBorder="1" applyAlignment="1">
      <alignment horizontal="center" vertical="center" wrapText="1"/>
    </xf>
    <xf numFmtId="1" fontId="38" fillId="32" borderId="49" xfId="143" applyNumberFormat="1" applyFont="1" applyFill="1" applyBorder="1" applyAlignment="1">
      <alignment horizontal="center" vertical="center" wrapText="1"/>
    </xf>
    <xf numFmtId="1" fontId="38" fillId="32" borderId="50" xfId="143" applyNumberFormat="1" applyFont="1" applyFill="1" applyBorder="1" applyAlignment="1">
      <alignment horizontal="center" vertical="center" wrapText="1"/>
    </xf>
    <xf numFmtId="49" fontId="39" fillId="32" borderId="122" xfId="142" applyNumberFormat="1" applyFont="1" applyFill="1" applyBorder="1" applyAlignment="1">
      <alignment horizontal="center" vertical="center" wrapText="1"/>
    </xf>
    <xf numFmtId="49" fontId="39" fillId="32" borderId="120" xfId="142" applyNumberFormat="1" applyFont="1" applyFill="1" applyBorder="1" applyAlignment="1">
      <alignment horizontal="center" vertical="center" wrapText="1"/>
    </xf>
    <xf numFmtId="49" fontId="39" fillId="32" borderId="121" xfId="142" applyNumberFormat="1" applyFont="1" applyFill="1" applyBorder="1" applyAlignment="1">
      <alignment horizontal="center" vertical="center" wrapText="1"/>
    </xf>
    <xf numFmtId="49" fontId="39" fillId="32" borderId="1" xfId="142" applyNumberFormat="1" applyFont="1" applyFill="1" applyBorder="1" applyAlignment="1">
      <alignment horizontal="center" vertical="center" wrapText="1"/>
    </xf>
    <xf numFmtId="49" fontId="39" fillId="32" borderId="51" xfId="142" applyNumberFormat="1" applyFont="1" applyFill="1" applyBorder="1" applyAlignment="1">
      <alignment horizontal="center" vertical="center" wrapText="1"/>
    </xf>
    <xf numFmtId="49" fontId="39" fillId="32" borderId="124" xfId="142" applyNumberFormat="1" applyFont="1" applyFill="1" applyBorder="1" applyAlignment="1">
      <alignment horizontal="center" vertical="center" wrapText="1"/>
    </xf>
    <xf numFmtId="0" fontId="39" fillId="32" borderId="9" xfId="0" applyFont="1" applyFill="1" applyBorder="1" applyAlignment="1">
      <alignment horizontal="center" vertical="center" wrapText="1"/>
    </xf>
    <xf numFmtId="0" fontId="39" fillId="32" borderId="40" xfId="0" applyFont="1" applyFill="1" applyBorder="1" applyAlignment="1">
      <alignment horizontal="center" vertical="center" wrapText="1"/>
    </xf>
    <xf numFmtId="0" fontId="39" fillId="32" borderId="66" xfId="0" applyFont="1" applyFill="1" applyBorder="1" applyAlignment="1">
      <alignment horizontal="center" vertical="center" wrapText="1"/>
    </xf>
    <xf numFmtId="0" fontId="39" fillId="32" borderId="58" xfId="0" applyFont="1" applyFill="1" applyBorder="1" applyAlignment="1">
      <alignment horizontal="center" vertical="center" wrapText="1"/>
    </xf>
    <xf numFmtId="0" fontId="39" fillId="32" borderId="59" xfId="0" applyFont="1" applyFill="1" applyBorder="1" applyAlignment="1">
      <alignment horizontal="center" vertical="center" wrapText="1"/>
    </xf>
    <xf numFmtId="0" fontId="39" fillId="32" borderId="42" xfId="0" applyFont="1" applyFill="1" applyBorder="1" applyAlignment="1">
      <alignment horizontal="center" vertical="center" wrapText="1"/>
    </xf>
    <xf numFmtId="0" fontId="39" fillId="32" borderId="81" xfId="0" applyFont="1" applyFill="1" applyBorder="1" applyAlignment="1">
      <alignment horizontal="center" vertical="center" wrapText="1"/>
    </xf>
    <xf numFmtId="0" fontId="39" fillId="32" borderId="85" xfId="0" applyFont="1" applyFill="1" applyBorder="1" applyAlignment="1">
      <alignment horizontal="center" vertical="center" wrapText="1"/>
    </xf>
    <xf numFmtId="49" fontId="39" fillId="32" borderId="42" xfId="142" applyNumberFormat="1" applyFont="1" applyFill="1" applyBorder="1" applyAlignment="1">
      <alignment horizontal="center" vertical="center" wrapText="1"/>
    </xf>
    <xf numFmtId="49" fontId="39" fillId="32" borderId="33" xfId="142" applyNumberFormat="1" applyFont="1" applyFill="1" applyBorder="1" applyAlignment="1">
      <alignment horizontal="center" vertical="center" wrapText="1"/>
    </xf>
    <xf numFmtId="49" fontId="39" fillId="32" borderId="81" xfId="142" applyNumberFormat="1" applyFont="1" applyFill="1" applyBorder="1" applyAlignment="1">
      <alignment horizontal="center" vertical="center" wrapText="1"/>
    </xf>
    <xf numFmtId="49" fontId="39" fillId="32" borderId="9" xfId="142" applyNumberFormat="1" applyFont="1" applyFill="1" applyBorder="1" applyAlignment="1">
      <alignment horizontal="center" vertical="center" wrapText="1"/>
    </xf>
    <xf numFmtId="49" fontId="39" fillId="32" borderId="85" xfId="142" applyNumberFormat="1" applyFont="1" applyFill="1" applyBorder="1" applyAlignment="1">
      <alignment horizontal="center" vertical="center" wrapText="1"/>
    </xf>
    <xf numFmtId="49" fontId="39" fillId="32" borderId="40" xfId="142" applyNumberFormat="1" applyFont="1" applyFill="1" applyBorder="1" applyAlignment="1">
      <alignment horizontal="center" vertical="center" wrapText="1"/>
    </xf>
    <xf numFmtId="0" fontId="38" fillId="32" borderId="36" xfId="0" applyFont="1" applyFill="1" applyBorder="1" applyAlignment="1">
      <alignment horizontal="center" vertical="center" wrapText="1" shrinkToFit="1"/>
    </xf>
    <xf numFmtId="0" fontId="38" fillId="32" borderId="66" xfId="0" applyFont="1" applyFill="1" applyBorder="1" applyAlignment="1">
      <alignment horizontal="center" wrapText="1"/>
    </xf>
    <xf numFmtId="0" fontId="38" fillId="32" borderId="62" xfId="0" applyFont="1" applyFill="1" applyBorder="1" applyAlignment="1">
      <alignment horizontal="center" wrapText="1"/>
    </xf>
    <xf numFmtId="0" fontId="38" fillId="32" borderId="58" xfId="0" applyFont="1" applyFill="1" applyBorder="1" applyAlignment="1">
      <alignment horizontal="center" vertical="center" wrapText="1"/>
    </xf>
    <xf numFmtId="0" fontId="38" fillId="32" borderId="11" xfId="0" applyFont="1" applyFill="1" applyBorder="1" applyAlignment="1">
      <alignment horizontal="center" vertical="center" wrapText="1"/>
    </xf>
    <xf numFmtId="0" fontId="38" fillId="32" borderId="60" xfId="0" applyFont="1" applyFill="1" applyBorder="1" applyAlignment="1">
      <alignment horizontal="center" wrapText="1"/>
    </xf>
    <xf numFmtId="0" fontId="38" fillId="32" borderId="37" xfId="0" applyFont="1" applyFill="1" applyBorder="1" applyAlignment="1">
      <alignment horizontal="center" wrapText="1"/>
    </xf>
    <xf numFmtId="0" fontId="38" fillId="32" borderId="116" xfId="0" applyFont="1" applyFill="1" applyBorder="1" applyAlignment="1">
      <alignment horizontal="center" vertical="center" wrapText="1"/>
    </xf>
    <xf numFmtId="0" fontId="38" fillId="32" borderId="59" xfId="0" applyFont="1" applyFill="1" applyBorder="1" applyAlignment="1">
      <alignment horizontal="center" vertical="center" wrapText="1"/>
    </xf>
    <xf numFmtId="0" fontId="38" fillId="32" borderId="57" xfId="0" applyFont="1" applyFill="1" applyBorder="1" applyAlignment="1">
      <alignment horizontal="center" vertical="center" wrapText="1"/>
    </xf>
    <xf numFmtId="0" fontId="38" fillId="32" borderId="125" xfId="0" applyFont="1" applyFill="1" applyBorder="1" applyAlignment="1">
      <alignment horizontal="center" vertical="center" wrapText="1"/>
    </xf>
    <xf numFmtId="0" fontId="38" fillId="32" borderId="7" xfId="0" applyFont="1" applyFill="1" applyBorder="1" applyAlignment="1">
      <alignment horizontal="center" vertical="center" wrapText="1"/>
    </xf>
    <xf numFmtId="1" fontId="38" fillId="24" borderId="60" xfId="108" applyNumberFormat="1" applyFont="1" applyFill="1" applyBorder="1" applyAlignment="1">
      <alignment horizontal="center" vertical="center" wrapText="1"/>
    </xf>
    <xf numFmtId="1" fontId="38" fillId="24" borderId="58" xfId="108" applyNumberFormat="1" applyFont="1" applyFill="1" applyBorder="1" applyAlignment="1">
      <alignment horizontal="center" vertical="center" wrapText="1"/>
    </xf>
    <xf numFmtId="1" fontId="38" fillId="24" borderId="37" xfId="108" applyNumberFormat="1" applyFont="1" applyFill="1" applyBorder="1" applyAlignment="1">
      <alignment horizontal="center" vertical="center" wrapText="1"/>
    </xf>
    <xf numFmtId="1" fontId="38" fillId="24" borderId="11" xfId="108" applyNumberFormat="1" applyFont="1" applyFill="1" applyBorder="1" applyAlignment="1">
      <alignment horizontal="center" vertical="center" wrapText="1"/>
    </xf>
    <xf numFmtId="1" fontId="38" fillId="24" borderId="39" xfId="108" applyNumberFormat="1" applyFont="1" applyFill="1" applyBorder="1" applyAlignment="1">
      <alignment horizontal="center" vertical="center" wrapText="1"/>
    </xf>
    <xf numFmtId="1" fontId="38" fillId="24" borderId="12" xfId="108" applyNumberFormat="1" applyFont="1" applyFill="1" applyBorder="1" applyAlignment="1">
      <alignment horizontal="center" vertical="center" wrapText="1"/>
    </xf>
    <xf numFmtId="0" fontId="38" fillId="25" borderId="58" xfId="108" applyFont="1" applyFill="1" applyBorder="1" applyAlignment="1">
      <alignment horizontal="center" vertical="center" wrapText="1"/>
    </xf>
    <xf numFmtId="0" fontId="38" fillId="25" borderId="11" xfId="108" applyFont="1" applyFill="1" applyBorder="1" applyAlignment="1">
      <alignment horizontal="center" vertical="center" wrapText="1"/>
    </xf>
    <xf numFmtId="0" fontId="38" fillId="25" borderId="12" xfId="108" applyFont="1" applyFill="1" applyBorder="1" applyAlignment="1">
      <alignment horizontal="center" vertical="center" wrapText="1"/>
    </xf>
    <xf numFmtId="0" fontId="38" fillId="25" borderId="59" xfId="108" applyFont="1" applyFill="1" applyBorder="1" applyAlignment="1">
      <alignment horizontal="center" vertical="center" wrapText="1"/>
    </xf>
    <xf numFmtId="0" fontId="38" fillId="25" borderId="57" xfId="108" applyFont="1" applyFill="1" applyBorder="1" applyAlignment="1">
      <alignment horizontal="center" vertical="center" wrapText="1"/>
    </xf>
    <xf numFmtId="0" fontId="38" fillId="25" borderId="46" xfId="108" applyFont="1" applyFill="1" applyBorder="1" applyAlignment="1">
      <alignment horizontal="center" vertical="center" wrapText="1"/>
    </xf>
    <xf numFmtId="1" fontId="38" fillId="24" borderId="87" xfId="108" applyNumberFormat="1" applyFont="1" applyFill="1" applyBorder="1" applyAlignment="1">
      <alignment horizontal="center" vertical="center" wrapText="1"/>
    </xf>
    <xf numFmtId="1" fontId="38" fillId="24" borderId="122" xfId="108" applyNumberFormat="1" applyFont="1" applyFill="1" applyBorder="1" applyAlignment="1">
      <alignment horizontal="center" vertical="center" wrapText="1"/>
    </xf>
    <xf numFmtId="1" fontId="38" fillId="24" borderId="10" xfId="108" applyNumberFormat="1" applyFont="1" applyFill="1" applyBorder="1" applyAlignment="1">
      <alignment horizontal="center" vertical="center" wrapText="1"/>
    </xf>
    <xf numFmtId="1" fontId="38" fillId="24" borderId="120" xfId="108" applyNumberFormat="1" applyFont="1" applyFill="1" applyBorder="1" applyAlignment="1">
      <alignment horizontal="center" vertical="center" wrapText="1"/>
    </xf>
    <xf numFmtId="1" fontId="39" fillId="24" borderId="10" xfId="108" applyNumberFormat="1" applyFont="1" applyFill="1" applyBorder="1" applyAlignment="1">
      <alignment horizontal="center" vertical="center" wrapText="1"/>
    </xf>
    <xf numFmtId="1" fontId="39" fillId="24" borderId="11" xfId="108" applyNumberFormat="1" applyFont="1" applyFill="1" applyBorder="1" applyAlignment="1">
      <alignment horizontal="center" vertical="center" wrapText="1"/>
    </xf>
    <xf numFmtId="1" fontId="39" fillId="24" borderId="120" xfId="108" applyNumberFormat="1" applyFont="1" applyFill="1" applyBorder="1" applyAlignment="1">
      <alignment horizontal="center" vertical="center" wrapText="1"/>
    </xf>
    <xf numFmtId="1" fontId="39" fillId="24" borderId="83" xfId="108" applyNumberFormat="1" applyFont="1" applyFill="1" applyBorder="1" applyAlignment="1">
      <alignment horizontal="center" vertical="center" wrapText="1"/>
    </xf>
    <xf numFmtId="1" fontId="39" fillId="24" borderId="57" xfId="108" applyNumberFormat="1" applyFont="1" applyFill="1" applyBorder="1" applyAlignment="1">
      <alignment horizontal="center" vertical="center" wrapText="1"/>
    </xf>
    <xf numFmtId="1" fontId="39" fillId="24" borderId="121" xfId="108" applyNumberFormat="1" applyFont="1" applyFill="1" applyBorder="1" applyAlignment="1">
      <alignment horizontal="center" vertical="center" wrapText="1"/>
    </xf>
    <xf numFmtId="1" fontId="38" fillId="24" borderId="59" xfId="108" applyNumberFormat="1" applyFont="1" applyFill="1" applyBorder="1" applyAlignment="1">
      <alignment horizontal="center" vertical="center" wrapText="1"/>
    </xf>
    <xf numFmtId="1" fontId="38" fillId="24" borderId="57" xfId="108" applyNumberFormat="1" applyFont="1" applyFill="1" applyBorder="1" applyAlignment="1">
      <alignment horizontal="center" vertical="center" wrapText="1"/>
    </xf>
    <xf numFmtId="1" fontId="38" fillId="24" borderId="121" xfId="108" applyNumberFormat="1" applyFont="1" applyFill="1" applyBorder="1" applyAlignment="1">
      <alignment horizontal="center" vertical="center" wrapText="1"/>
    </xf>
    <xf numFmtId="1" fontId="38" fillId="24" borderId="68" xfId="108" applyNumberFormat="1" applyFont="1" applyFill="1" applyBorder="1" applyAlignment="1">
      <alignment horizontal="center" vertical="center" wrapText="1"/>
    </xf>
    <xf numFmtId="1" fontId="38" fillId="24" borderId="24" xfId="108" applyNumberFormat="1" applyFont="1" applyFill="1" applyBorder="1" applyAlignment="1">
      <alignment horizontal="center" vertical="center" wrapText="1"/>
    </xf>
    <xf numFmtId="1" fontId="38" fillId="24" borderId="123" xfId="108" applyNumberFormat="1" applyFont="1" applyFill="1" applyBorder="1" applyAlignment="1">
      <alignment horizontal="center" vertical="center" wrapText="1"/>
    </xf>
    <xf numFmtId="0" fontId="38" fillId="48" borderId="51" xfId="108" applyFont="1" applyFill="1" applyBorder="1" applyAlignment="1">
      <alignment horizontal="center" vertical="center" wrapText="1"/>
    </xf>
    <xf numFmtId="0" fontId="38" fillId="48" borderId="0" xfId="108" applyFont="1" applyFill="1" applyAlignment="1">
      <alignment horizontal="center" vertical="center" wrapText="1"/>
    </xf>
    <xf numFmtId="0" fontId="38" fillId="48" borderId="52" xfId="108" applyFont="1" applyFill="1" applyBorder="1" applyAlignment="1">
      <alignment horizontal="center" vertical="center" wrapText="1"/>
    </xf>
    <xf numFmtId="1" fontId="38" fillId="24" borderId="47" xfId="108" applyNumberFormat="1" applyFont="1" applyFill="1" applyBorder="1" applyAlignment="1">
      <alignment horizontal="center" vertical="center" wrapText="1"/>
    </xf>
    <xf numFmtId="1" fontId="40" fillId="49" borderId="47" xfId="108" applyNumberFormat="1" applyFont="1" applyFill="1" applyBorder="1" applyAlignment="1">
      <alignment horizontal="center" vertical="center" wrapText="1"/>
    </xf>
    <xf numFmtId="1" fontId="38" fillId="24" borderId="48" xfId="108" applyNumberFormat="1" applyFont="1" applyFill="1" applyBorder="1" applyAlignment="1">
      <alignment horizontal="center" vertical="center" wrapText="1"/>
    </xf>
    <xf numFmtId="0" fontId="38" fillId="48" borderId="47" xfId="108" applyFont="1" applyFill="1" applyBorder="1" applyAlignment="1">
      <alignment horizontal="center" vertical="center" wrapText="1"/>
    </xf>
    <xf numFmtId="0" fontId="38" fillId="25" borderId="32" xfId="119" applyFont="1" applyFill="1" applyBorder="1" applyAlignment="1">
      <alignment horizontal="center" vertical="center" wrapText="1"/>
    </xf>
    <xf numFmtId="0" fontId="38" fillId="25" borderId="90" xfId="119" applyFont="1" applyFill="1" applyBorder="1" applyAlignment="1">
      <alignment horizontal="center" vertical="center" wrapText="1"/>
    </xf>
    <xf numFmtId="0" fontId="39" fillId="25" borderId="48" xfId="119" applyFont="1" applyFill="1" applyBorder="1" applyAlignment="1">
      <alignment horizontal="center" vertical="center" wrapText="1"/>
    </xf>
    <xf numFmtId="0" fontId="39" fillId="25" borderId="49" xfId="119" applyFont="1" applyFill="1" applyBorder="1" applyAlignment="1">
      <alignment horizontal="center" vertical="center" wrapText="1"/>
    </xf>
    <xf numFmtId="0" fontId="39" fillId="25" borderId="50" xfId="119" applyFont="1" applyFill="1" applyBorder="1" applyAlignment="1">
      <alignment horizontal="center" vertical="center" wrapText="1"/>
    </xf>
    <xf numFmtId="0" fontId="103" fillId="32" borderId="32" xfId="142" applyFont="1" applyFill="1" applyBorder="1" applyAlignment="1">
      <alignment horizontal="center" vertical="center" wrapText="1"/>
    </xf>
    <xf numFmtId="0" fontId="103" fillId="32" borderId="36" xfId="142" applyFont="1" applyFill="1" applyBorder="1" applyAlignment="1">
      <alignment horizontal="center" vertical="center" wrapText="1"/>
    </xf>
    <xf numFmtId="0" fontId="103" fillId="32" borderId="90" xfId="142" applyFont="1" applyFill="1" applyBorder="1" applyAlignment="1">
      <alignment horizontal="center" vertical="center" wrapText="1"/>
    </xf>
    <xf numFmtId="0" fontId="39" fillId="32" borderId="32" xfId="0" applyFont="1" applyFill="1" applyBorder="1" applyAlignment="1">
      <alignment horizontal="center" vertical="center" wrapText="1"/>
    </xf>
    <xf numFmtId="0" fontId="39" fillId="32" borderId="36" xfId="0" applyFont="1" applyFill="1" applyBorder="1" applyAlignment="1">
      <alignment horizontal="center" vertical="center" wrapText="1"/>
    </xf>
    <xf numFmtId="0" fontId="39" fillId="32" borderId="90" xfId="0" applyFont="1" applyFill="1" applyBorder="1" applyAlignment="1">
      <alignment horizontal="center" vertical="center" wrapText="1"/>
    </xf>
    <xf numFmtId="0" fontId="39" fillId="32" borderId="51" xfId="0" applyFont="1" applyFill="1" applyBorder="1" applyAlignment="1">
      <alignment horizontal="center" vertical="center" wrapText="1"/>
    </xf>
    <xf numFmtId="0" fontId="39" fillId="32" borderId="69" xfId="0" applyFont="1" applyFill="1" applyBorder="1" applyAlignment="1">
      <alignment horizontal="center" vertical="center" wrapText="1"/>
    </xf>
    <xf numFmtId="0" fontId="39" fillId="32" borderId="35" xfId="0" applyFont="1" applyFill="1" applyBorder="1" applyAlignment="1">
      <alignment horizontal="center" vertical="center" wrapText="1"/>
    </xf>
    <xf numFmtId="49" fontId="38" fillId="32" borderId="48" xfId="0" applyNumberFormat="1" applyFont="1" applyFill="1" applyBorder="1" applyAlignment="1">
      <alignment horizontal="center" vertical="center"/>
    </xf>
    <xf numFmtId="49" fontId="38" fillId="32" borderId="49" xfId="0" applyNumberFormat="1" applyFont="1" applyFill="1" applyBorder="1" applyAlignment="1">
      <alignment horizontal="center" vertical="center"/>
    </xf>
    <xf numFmtId="49" fontId="38" fillId="32" borderId="50" xfId="0" applyNumberFormat="1" applyFont="1" applyFill="1" applyBorder="1" applyAlignment="1">
      <alignment horizontal="center" vertical="center"/>
    </xf>
    <xf numFmtId="49" fontId="38" fillId="32" borderId="48" xfId="111" applyNumberFormat="1" applyFont="1" applyFill="1" applyBorder="1" applyAlignment="1">
      <alignment horizontal="center" vertical="center" wrapText="1"/>
    </xf>
    <xf numFmtId="49" fontId="38" fillId="32" borderId="49" xfId="111" applyNumberFormat="1" applyFont="1" applyFill="1" applyBorder="1" applyAlignment="1">
      <alignment horizontal="center" vertical="center" wrapText="1"/>
    </xf>
    <xf numFmtId="49" fontId="38" fillId="32" borderId="50" xfId="111" applyNumberFormat="1" applyFont="1" applyFill="1" applyBorder="1" applyAlignment="1">
      <alignment horizontal="center" vertical="center" wrapText="1"/>
    </xf>
    <xf numFmtId="0" fontId="38" fillId="32" borderId="48" xfId="111" applyFont="1" applyFill="1" applyBorder="1" applyAlignment="1">
      <alignment horizontal="center" vertical="center" wrapText="1"/>
    </xf>
    <xf numFmtId="0" fontId="38" fillId="32" borderId="49" xfId="111" applyFont="1" applyFill="1" applyBorder="1" applyAlignment="1">
      <alignment horizontal="center" vertical="center" wrapText="1"/>
    </xf>
    <xf numFmtId="0" fontId="38" fillId="32" borderId="50" xfId="111" applyFont="1" applyFill="1" applyBorder="1" applyAlignment="1">
      <alignment horizontal="center" vertical="center" wrapText="1"/>
    </xf>
    <xf numFmtId="0" fontId="38" fillId="32" borderId="124" xfId="143" applyFont="1" applyFill="1" applyBorder="1" applyAlignment="1">
      <alignment horizontal="center" vertical="center" wrapText="1"/>
    </xf>
    <xf numFmtId="0" fontId="38" fillId="32" borderId="67" xfId="143" applyFont="1" applyFill="1" applyBorder="1" applyAlignment="1">
      <alignment horizontal="center" vertical="center" wrapText="1"/>
    </xf>
    <xf numFmtId="0" fontId="38" fillId="27" borderId="48" xfId="111" applyFont="1" applyFill="1" applyBorder="1" applyAlignment="1">
      <alignment horizontal="center" vertical="center" wrapText="1"/>
    </xf>
    <xf numFmtId="0" fontId="38" fillId="27" borderId="49" xfId="111" applyFont="1" applyFill="1" applyBorder="1" applyAlignment="1">
      <alignment horizontal="center" vertical="center" wrapText="1"/>
    </xf>
    <xf numFmtId="0" fontId="38" fillId="27" borderId="50" xfId="111" applyFont="1" applyFill="1" applyBorder="1" applyAlignment="1">
      <alignment horizontal="center" vertical="center" wrapText="1"/>
    </xf>
    <xf numFmtId="0" fontId="38" fillId="32" borderId="48" xfId="143" applyFont="1" applyFill="1" applyBorder="1" applyAlignment="1">
      <alignment horizontal="center" vertical="center" wrapText="1"/>
    </xf>
    <xf numFmtId="0" fontId="38" fillId="32" borderId="49" xfId="143" applyFont="1" applyFill="1" applyBorder="1" applyAlignment="1">
      <alignment horizontal="center" vertical="center" wrapText="1"/>
    </xf>
    <xf numFmtId="0" fontId="38" fillId="32" borderId="50" xfId="143" applyFont="1" applyFill="1" applyBorder="1" applyAlignment="1">
      <alignment horizontal="center" vertical="center" wrapText="1"/>
    </xf>
    <xf numFmtId="0" fontId="38" fillId="32" borderId="1" xfId="143" applyFont="1" applyFill="1" applyBorder="1" applyAlignment="1">
      <alignment horizontal="center" vertical="center"/>
    </xf>
    <xf numFmtId="0" fontId="38" fillId="32" borderId="2" xfId="143" applyFont="1" applyFill="1" applyBorder="1" applyAlignment="1">
      <alignment horizontal="center" vertical="center"/>
    </xf>
    <xf numFmtId="0" fontId="38" fillId="32" borderId="53" xfId="143" applyFont="1" applyFill="1" applyBorder="1" applyAlignment="1">
      <alignment horizontal="center" vertical="center"/>
    </xf>
    <xf numFmtId="0" fontId="38" fillId="32" borderId="3" xfId="143" applyFont="1" applyFill="1" applyBorder="1" applyAlignment="1">
      <alignment horizontal="center" vertical="center"/>
    </xf>
    <xf numFmtId="0" fontId="38" fillId="32" borderId="48" xfId="144" applyFont="1" applyFill="1" applyBorder="1" applyAlignment="1" applyProtection="1">
      <alignment horizontal="center" vertical="center"/>
      <protection locked="0" hidden="1"/>
    </xf>
    <xf numFmtId="0" fontId="38" fillId="32" borderId="49" xfId="144" applyFont="1" applyFill="1" applyBorder="1" applyAlignment="1" applyProtection="1">
      <alignment horizontal="center" vertical="center"/>
      <protection locked="0" hidden="1"/>
    </xf>
    <xf numFmtId="0" fontId="38" fillId="32" borderId="50" xfId="144" applyFont="1" applyFill="1" applyBorder="1" applyAlignment="1" applyProtection="1">
      <alignment horizontal="center" vertical="center"/>
      <protection locked="0" hidden="1"/>
    </xf>
    <xf numFmtId="0" fontId="38" fillId="25" borderId="32" xfId="144" quotePrefix="1" applyFont="1" applyFill="1" applyBorder="1" applyAlignment="1" applyProtection="1">
      <alignment horizontal="center" vertical="center" wrapText="1"/>
      <protection hidden="1"/>
    </xf>
    <xf numFmtId="0" fontId="38" fillId="25" borderId="90" xfId="144" quotePrefix="1" applyFont="1" applyFill="1" applyBorder="1" applyAlignment="1" applyProtection="1">
      <alignment horizontal="center" vertical="center" wrapText="1"/>
      <protection hidden="1"/>
    </xf>
    <xf numFmtId="0" fontId="38" fillId="32" borderId="48" xfId="144" applyFont="1" applyFill="1" applyBorder="1" applyAlignment="1" applyProtection="1">
      <alignment horizontal="center" vertical="center"/>
      <protection hidden="1"/>
    </xf>
    <xf numFmtId="0" fontId="38" fillId="32" borderId="49" xfId="144" applyFont="1" applyFill="1" applyBorder="1" applyAlignment="1" applyProtection="1">
      <alignment horizontal="center" vertical="center"/>
      <protection hidden="1"/>
    </xf>
    <xf numFmtId="0" fontId="38" fillId="32" borderId="50" xfId="144" applyFont="1" applyFill="1" applyBorder="1" applyAlignment="1" applyProtection="1">
      <alignment horizontal="center" vertical="center"/>
      <protection hidden="1"/>
    </xf>
    <xf numFmtId="0" fontId="38" fillId="48" borderId="48" xfId="0" applyFont="1" applyFill="1" applyBorder="1" applyAlignment="1">
      <alignment horizontal="left" vertical="center" wrapText="1"/>
    </xf>
    <xf numFmtId="0" fontId="38" fillId="48" borderId="49" xfId="0" applyFont="1" applyFill="1" applyBorder="1" applyAlignment="1">
      <alignment horizontal="left" vertical="center" wrapText="1"/>
    </xf>
    <xf numFmtId="0" fontId="38" fillId="32" borderId="32" xfId="769" applyFont="1" applyFill="1" applyBorder="1" applyAlignment="1">
      <alignment horizontal="center" vertical="center" wrapText="1"/>
    </xf>
    <xf numFmtId="0" fontId="38" fillId="32" borderId="36" xfId="769" applyFont="1" applyFill="1" applyBorder="1" applyAlignment="1">
      <alignment horizontal="center" vertical="center" wrapText="1"/>
    </xf>
    <xf numFmtId="0" fontId="38" fillId="32" borderId="90" xfId="769" applyFont="1" applyFill="1" applyBorder="1" applyAlignment="1">
      <alignment horizontal="center" vertical="center" wrapText="1"/>
    </xf>
    <xf numFmtId="0" fontId="38" fillId="25" borderId="48" xfId="143" applyFont="1" applyFill="1" applyBorder="1" applyAlignment="1">
      <alignment horizontal="center" vertical="center" wrapText="1"/>
    </xf>
    <xf numFmtId="0" fontId="38" fillId="25" borderId="49" xfId="143" applyFont="1" applyFill="1" applyBorder="1" applyAlignment="1">
      <alignment horizontal="center" vertical="center" wrapText="1"/>
    </xf>
    <xf numFmtId="0" fontId="38" fillId="25" borderId="50" xfId="143" applyFont="1" applyFill="1" applyBorder="1" applyAlignment="1">
      <alignment horizontal="center" vertical="center" wrapText="1"/>
    </xf>
    <xf numFmtId="0" fontId="46" fillId="31" borderId="0" xfId="0" applyFont="1" applyFill="1" applyAlignment="1">
      <alignment horizontal="center" vertical="center"/>
    </xf>
    <xf numFmtId="0" fontId="38" fillId="32" borderId="32" xfId="110" applyFont="1" applyFill="1" applyBorder="1" applyAlignment="1">
      <alignment horizontal="left" vertical="center" wrapText="1"/>
    </xf>
    <xf numFmtId="0" fontId="38" fillId="32" borderId="90" xfId="110" applyFont="1" applyFill="1" applyBorder="1" applyAlignment="1">
      <alignment horizontal="left" vertical="center" wrapText="1"/>
    </xf>
    <xf numFmtId="0" fontId="38" fillId="27" borderId="32" xfId="0" applyFont="1" applyFill="1" applyBorder="1" applyAlignment="1">
      <alignment horizontal="center" vertical="center" wrapText="1"/>
    </xf>
    <xf numFmtId="0" fontId="38" fillId="27" borderId="90" xfId="0" applyFont="1" applyFill="1" applyBorder="1" applyAlignment="1">
      <alignment horizontal="center" vertical="center" wrapText="1"/>
    </xf>
    <xf numFmtId="176" fontId="38" fillId="25" borderId="32" xfId="143" applyNumberFormat="1" applyFont="1" applyFill="1" applyBorder="1" applyAlignment="1">
      <alignment horizontal="center" vertical="center" wrapText="1"/>
    </xf>
    <xf numFmtId="176" fontId="38" fillId="25" borderId="90" xfId="143" applyNumberFormat="1" applyFont="1" applyFill="1" applyBorder="1" applyAlignment="1">
      <alignment horizontal="center" vertical="center" wrapText="1"/>
    </xf>
    <xf numFmtId="0" fontId="38" fillId="25" borderId="61" xfId="143" applyFont="1" applyFill="1" applyBorder="1" applyAlignment="1">
      <alignment horizontal="center" vertical="center" wrapText="1"/>
    </xf>
    <xf numFmtId="0" fontId="38" fillId="25" borderId="54" xfId="143" applyFont="1" applyFill="1" applyBorder="1" applyAlignment="1">
      <alignment horizontal="center" vertical="center" wrapText="1"/>
    </xf>
    <xf numFmtId="0" fontId="38" fillId="25" borderId="55" xfId="143" applyFont="1" applyFill="1" applyBorder="1" applyAlignment="1">
      <alignment horizontal="center" vertical="center" wrapText="1"/>
    </xf>
    <xf numFmtId="0" fontId="38" fillId="25" borderId="56" xfId="143" applyFont="1" applyFill="1" applyBorder="1" applyAlignment="1">
      <alignment horizontal="center" vertical="center" wrapText="1"/>
    </xf>
    <xf numFmtId="14" fontId="38" fillId="32" borderId="1" xfId="0" applyNumberFormat="1" applyFont="1" applyFill="1" applyBorder="1" applyAlignment="1">
      <alignment horizontal="center" vertical="center"/>
    </xf>
    <xf numFmtId="14" fontId="38" fillId="32" borderId="2" xfId="0" applyNumberFormat="1" applyFont="1" applyFill="1" applyBorder="1" applyAlignment="1">
      <alignment horizontal="center" vertical="center"/>
    </xf>
    <xf numFmtId="14" fontId="38" fillId="32" borderId="3" xfId="0" applyNumberFormat="1" applyFont="1" applyFill="1" applyBorder="1" applyAlignment="1">
      <alignment horizontal="center" vertical="center"/>
    </xf>
    <xf numFmtId="14" fontId="38" fillId="32" borderId="51" xfId="0" applyNumberFormat="1" applyFont="1" applyFill="1" applyBorder="1" applyAlignment="1">
      <alignment horizontal="center" vertical="center"/>
    </xf>
    <xf numFmtId="14" fontId="38" fillId="32" borderId="0" xfId="0" applyNumberFormat="1" applyFont="1" applyFill="1" applyAlignment="1">
      <alignment horizontal="center" vertical="center"/>
    </xf>
    <xf numFmtId="14" fontId="38" fillId="32" borderId="52" xfId="0" applyNumberFormat="1" applyFont="1" applyFill="1" applyBorder="1" applyAlignment="1">
      <alignment horizontal="center" vertical="center"/>
    </xf>
    <xf numFmtId="0" fontId="38" fillId="32" borderId="33" xfId="0" applyFont="1" applyFill="1" applyBorder="1" applyAlignment="1">
      <alignment horizontal="center" vertical="center" wrapText="1"/>
    </xf>
    <xf numFmtId="0" fontId="38" fillId="32" borderId="40" xfId="0" applyFont="1" applyFill="1" applyBorder="1" applyAlignment="1">
      <alignment horizontal="center" vertical="center" wrapText="1"/>
    </xf>
    <xf numFmtId="0" fontId="38" fillId="32" borderId="35" xfId="0" applyFont="1" applyFill="1" applyBorder="1" applyAlignment="1">
      <alignment horizontal="center" vertical="center" wrapText="1"/>
    </xf>
    <xf numFmtId="0" fontId="38" fillId="32" borderId="41" xfId="0" applyFont="1" applyFill="1" applyBorder="1" applyAlignment="1">
      <alignment horizontal="center" vertical="center" wrapText="1"/>
    </xf>
    <xf numFmtId="0" fontId="38" fillId="32" borderId="48" xfId="0" applyFont="1" applyFill="1" applyBorder="1" applyAlignment="1">
      <alignment horizontal="center" vertical="center"/>
    </xf>
    <xf numFmtId="0" fontId="38" fillId="32" borderId="49" xfId="0" applyFont="1" applyFill="1" applyBorder="1" applyAlignment="1">
      <alignment horizontal="center" vertical="center"/>
    </xf>
    <xf numFmtId="0" fontId="38" fillId="32" borderId="50" xfId="0" applyFont="1" applyFill="1" applyBorder="1" applyAlignment="1">
      <alignment horizontal="center" vertical="center"/>
    </xf>
    <xf numFmtId="0" fontId="38" fillId="32" borderId="42" xfId="0" applyFont="1" applyFill="1" applyBorder="1" applyAlignment="1">
      <alignment horizontal="center" vertical="center" wrapText="1"/>
    </xf>
    <xf numFmtId="0" fontId="38" fillId="32" borderId="85" xfId="0" applyFont="1" applyFill="1" applyBorder="1" applyAlignment="1">
      <alignment horizontal="center" vertical="center" wrapText="1"/>
    </xf>
    <xf numFmtId="0" fontId="38" fillId="32" borderId="33" xfId="0" applyFont="1" applyFill="1" applyBorder="1" applyAlignment="1">
      <alignment horizontal="center" wrapText="1"/>
    </xf>
    <xf numFmtId="0" fontId="38" fillId="32" borderId="40" xfId="0" applyFont="1" applyFill="1" applyBorder="1" applyAlignment="1">
      <alignment horizontal="center" wrapText="1"/>
    </xf>
    <xf numFmtId="0" fontId="38" fillId="32" borderId="33" xfId="0" applyFont="1" applyFill="1" applyBorder="1" applyAlignment="1">
      <alignment vertical="center" wrapText="1"/>
    </xf>
    <xf numFmtId="0" fontId="38" fillId="32" borderId="40" xfId="0" applyFont="1" applyFill="1" applyBorder="1" applyAlignment="1">
      <alignment vertical="center" wrapText="1"/>
    </xf>
    <xf numFmtId="0" fontId="38" fillId="32" borderId="39" xfId="0" applyFont="1" applyFill="1" applyBorder="1" applyAlignment="1">
      <alignment horizontal="center" vertical="center" wrapText="1"/>
    </xf>
    <xf numFmtId="0" fontId="38" fillId="32" borderId="12" xfId="0" applyFont="1" applyFill="1" applyBorder="1" applyAlignment="1">
      <alignment horizontal="center" vertical="center" wrapText="1"/>
    </xf>
    <xf numFmtId="0" fontId="38" fillId="32" borderId="12" xfId="0" applyFont="1" applyFill="1" applyBorder="1" applyAlignment="1">
      <alignment horizontal="center" wrapText="1"/>
    </xf>
    <xf numFmtId="0" fontId="38" fillId="32" borderId="46" xfId="0" applyFont="1" applyFill="1" applyBorder="1" applyAlignment="1">
      <alignment horizontal="center" vertical="center" wrapText="1"/>
    </xf>
    <xf numFmtId="14" fontId="38" fillId="32" borderId="48" xfId="0" applyNumberFormat="1" applyFont="1" applyFill="1" applyBorder="1" applyAlignment="1">
      <alignment horizontal="center" vertical="center"/>
    </xf>
    <xf numFmtId="14" fontId="38" fillId="32" borderId="49" xfId="0" applyNumberFormat="1" applyFont="1" applyFill="1" applyBorder="1" applyAlignment="1">
      <alignment horizontal="center" vertical="center"/>
    </xf>
    <xf numFmtId="14" fontId="38" fillId="32" borderId="50" xfId="0" applyNumberFormat="1" applyFont="1" applyFill="1" applyBorder="1" applyAlignment="1">
      <alignment horizontal="center" vertical="center"/>
    </xf>
  </cellXfs>
  <cellStyles count="1452">
    <cellStyle name="_DAILY_RAW" xfId="147" xr:uid="{00000000-0005-0000-0000-000000000000}"/>
    <cellStyle name="_Financial stress indicators" xfId="148" xr:uid="{00000000-0005-0000-0000-000001000000}"/>
    <cellStyle name="_sovereign_cds_bondprices" xfId="149" xr:uid="{00000000-0005-0000-0000-000002000000}"/>
    <cellStyle name="_sovereign_cds_indexprices" xfId="150" xr:uid="{00000000-0005-0000-0000-000003000000}"/>
    <cellStyle name="20% - 1. jelölőszín" xfId="151" xr:uid="{00000000-0005-0000-0000-000004000000}"/>
    <cellStyle name="20% - 1. jelölőszín 2" xfId="152" xr:uid="{00000000-0005-0000-0000-000005000000}"/>
    <cellStyle name="20% - 1. jelölőszín_20130128_ITS on reporting_Annex I_CA" xfId="153" xr:uid="{00000000-0005-0000-0000-000006000000}"/>
    <cellStyle name="20% - 2. jelölőszín" xfId="154" xr:uid="{00000000-0005-0000-0000-000007000000}"/>
    <cellStyle name="20% - 2. jelölőszín 2" xfId="155" xr:uid="{00000000-0005-0000-0000-000008000000}"/>
    <cellStyle name="20% - 2. jelölőszín_20130128_ITS on reporting_Annex I_CA" xfId="156" xr:uid="{00000000-0005-0000-0000-000009000000}"/>
    <cellStyle name="20% - 3. jelölőszín" xfId="157" xr:uid="{00000000-0005-0000-0000-00000A000000}"/>
    <cellStyle name="20% - 3. jelölőszín 2" xfId="158" xr:uid="{00000000-0005-0000-0000-00000B000000}"/>
    <cellStyle name="20% - 3. jelölőszín_20130128_ITS on reporting_Annex I_CA" xfId="159" xr:uid="{00000000-0005-0000-0000-00000C000000}"/>
    <cellStyle name="20% - 4. jelölőszín" xfId="160" xr:uid="{00000000-0005-0000-0000-00000D000000}"/>
    <cellStyle name="20% - 4. jelölőszín 2" xfId="161" xr:uid="{00000000-0005-0000-0000-00000E000000}"/>
    <cellStyle name="20% - 4. jelölőszín_20130128_ITS on reporting_Annex I_CA" xfId="162" xr:uid="{00000000-0005-0000-0000-00000F000000}"/>
    <cellStyle name="20% - 5. jelölőszín" xfId="163" xr:uid="{00000000-0005-0000-0000-000010000000}"/>
    <cellStyle name="20% - 5. jelölőszín 2" xfId="164" xr:uid="{00000000-0005-0000-0000-000011000000}"/>
    <cellStyle name="20% - 5. jelölőszín_20130128_ITS on reporting_Annex I_CA" xfId="165" xr:uid="{00000000-0005-0000-0000-000012000000}"/>
    <cellStyle name="20% - 6. jelölőszín" xfId="166" xr:uid="{00000000-0005-0000-0000-000013000000}"/>
    <cellStyle name="20% - 6. jelölőszín 2" xfId="167" xr:uid="{00000000-0005-0000-0000-000014000000}"/>
    <cellStyle name="20% - 6. jelölőszín_20130128_ITS on reporting_Annex I_CA" xfId="168" xr:uid="{00000000-0005-0000-0000-000015000000}"/>
    <cellStyle name="20% - Accent1 2" xfId="1" xr:uid="{00000000-0005-0000-0000-000016000000}"/>
    <cellStyle name="20% - Accent1 2 2" xfId="169" xr:uid="{00000000-0005-0000-0000-000017000000}"/>
    <cellStyle name="20% - Accent1 2 3" xfId="170" xr:uid="{00000000-0005-0000-0000-000018000000}"/>
    <cellStyle name="20% - Accent1 3" xfId="2" xr:uid="{00000000-0005-0000-0000-000019000000}"/>
    <cellStyle name="20% - Accent2 2" xfId="3" xr:uid="{00000000-0005-0000-0000-00001A000000}"/>
    <cellStyle name="20% - Accent2 2 2" xfId="171" xr:uid="{00000000-0005-0000-0000-00001B000000}"/>
    <cellStyle name="20% - Accent2 2 3" xfId="172" xr:uid="{00000000-0005-0000-0000-00001C000000}"/>
    <cellStyle name="20% - Accent2 3" xfId="4" xr:uid="{00000000-0005-0000-0000-00001D000000}"/>
    <cellStyle name="20% - Accent3 2" xfId="5" xr:uid="{00000000-0005-0000-0000-00001E000000}"/>
    <cellStyle name="20% - Accent3 2 2" xfId="173" xr:uid="{00000000-0005-0000-0000-00001F000000}"/>
    <cellStyle name="20% - Accent3 2 3" xfId="174" xr:uid="{00000000-0005-0000-0000-000020000000}"/>
    <cellStyle name="20% - Accent3 3" xfId="6" xr:uid="{00000000-0005-0000-0000-000021000000}"/>
    <cellStyle name="20% - Accent4 2" xfId="7" xr:uid="{00000000-0005-0000-0000-000022000000}"/>
    <cellStyle name="20% - Accent4 2 2" xfId="175" xr:uid="{00000000-0005-0000-0000-000023000000}"/>
    <cellStyle name="20% - Accent4 2 3" xfId="176" xr:uid="{00000000-0005-0000-0000-000024000000}"/>
    <cellStyle name="20% - Accent4 3" xfId="8" xr:uid="{00000000-0005-0000-0000-000025000000}"/>
    <cellStyle name="20% - Accent5 2" xfId="9" xr:uid="{00000000-0005-0000-0000-000026000000}"/>
    <cellStyle name="20% - Accent5 2 2" xfId="177" xr:uid="{00000000-0005-0000-0000-000027000000}"/>
    <cellStyle name="20% - Accent5 2 3" xfId="178" xr:uid="{00000000-0005-0000-0000-000028000000}"/>
    <cellStyle name="20% - Accent5 3" xfId="10" xr:uid="{00000000-0005-0000-0000-000029000000}"/>
    <cellStyle name="20% - Accent6 2" xfId="11" xr:uid="{00000000-0005-0000-0000-00002A000000}"/>
    <cellStyle name="20% - Accent6 2 2" xfId="179" xr:uid="{00000000-0005-0000-0000-00002B000000}"/>
    <cellStyle name="20% - Accent6 2 3" xfId="180" xr:uid="{00000000-0005-0000-0000-00002C000000}"/>
    <cellStyle name="20% - Accent6 3" xfId="12" xr:uid="{00000000-0005-0000-0000-00002D000000}"/>
    <cellStyle name="20% - Énfasis1" xfId="13" xr:uid="{00000000-0005-0000-0000-00002E000000}"/>
    <cellStyle name="20% - Énfasis2" xfId="14" xr:uid="{00000000-0005-0000-0000-00002F000000}"/>
    <cellStyle name="20% - Énfasis3" xfId="15" xr:uid="{00000000-0005-0000-0000-000030000000}"/>
    <cellStyle name="20% - Énfasis4" xfId="16" xr:uid="{00000000-0005-0000-0000-000031000000}"/>
    <cellStyle name="20% - Énfasis5" xfId="17" xr:uid="{00000000-0005-0000-0000-000032000000}"/>
    <cellStyle name="20% - Énfasis6" xfId="18" xr:uid="{00000000-0005-0000-0000-000033000000}"/>
    <cellStyle name="40% - 1. jelölőszín" xfId="181" xr:uid="{00000000-0005-0000-0000-000034000000}"/>
    <cellStyle name="40% - 1. jelölőszín 2" xfId="182" xr:uid="{00000000-0005-0000-0000-000035000000}"/>
    <cellStyle name="40% - 1. jelölőszín_20130128_ITS on reporting_Annex I_CA" xfId="183" xr:uid="{00000000-0005-0000-0000-000036000000}"/>
    <cellStyle name="40% - 2. jelölőszín" xfId="184" xr:uid="{00000000-0005-0000-0000-000037000000}"/>
    <cellStyle name="40% - 2. jelölőszín 2" xfId="185" xr:uid="{00000000-0005-0000-0000-000038000000}"/>
    <cellStyle name="40% - 2. jelölőszín_20130128_ITS on reporting_Annex I_CA" xfId="186" xr:uid="{00000000-0005-0000-0000-000039000000}"/>
    <cellStyle name="40% - 3. jelölőszín" xfId="187" xr:uid="{00000000-0005-0000-0000-00003A000000}"/>
    <cellStyle name="40% - 3. jelölőszín 2" xfId="188" xr:uid="{00000000-0005-0000-0000-00003B000000}"/>
    <cellStyle name="40% - 3. jelölőszín_20130128_ITS on reporting_Annex I_CA" xfId="189" xr:uid="{00000000-0005-0000-0000-00003C000000}"/>
    <cellStyle name="40% - 4. jelölőszín" xfId="190" xr:uid="{00000000-0005-0000-0000-00003D000000}"/>
    <cellStyle name="40% - 4. jelölőszín 2" xfId="191" xr:uid="{00000000-0005-0000-0000-00003E000000}"/>
    <cellStyle name="40% - 4. jelölőszín_20130128_ITS on reporting_Annex I_CA" xfId="192" xr:uid="{00000000-0005-0000-0000-00003F000000}"/>
    <cellStyle name="40% - 5. jelölőszín" xfId="193" xr:uid="{00000000-0005-0000-0000-000040000000}"/>
    <cellStyle name="40% - 5. jelölőszín 2" xfId="194" xr:uid="{00000000-0005-0000-0000-000041000000}"/>
    <cellStyle name="40% - 5. jelölőszín_20130128_ITS on reporting_Annex I_CA" xfId="195" xr:uid="{00000000-0005-0000-0000-000042000000}"/>
    <cellStyle name="40% - 6. jelölőszín" xfId="196" xr:uid="{00000000-0005-0000-0000-000043000000}"/>
    <cellStyle name="40% - 6. jelölőszín 2" xfId="197" xr:uid="{00000000-0005-0000-0000-000044000000}"/>
    <cellStyle name="40% - 6. jelölőszín_20130128_ITS on reporting_Annex I_CA" xfId="198" xr:uid="{00000000-0005-0000-0000-000045000000}"/>
    <cellStyle name="40% - Accent1 2" xfId="19" xr:uid="{00000000-0005-0000-0000-000046000000}"/>
    <cellStyle name="40% - Accent1 2 2" xfId="199" xr:uid="{00000000-0005-0000-0000-000047000000}"/>
    <cellStyle name="40% - Accent1 2 3" xfId="200" xr:uid="{00000000-0005-0000-0000-000048000000}"/>
    <cellStyle name="40% - Accent1 3" xfId="20" xr:uid="{00000000-0005-0000-0000-000049000000}"/>
    <cellStyle name="40% - Accent2 2" xfId="21" xr:uid="{00000000-0005-0000-0000-00004A000000}"/>
    <cellStyle name="40% - Accent2 2 2" xfId="201" xr:uid="{00000000-0005-0000-0000-00004B000000}"/>
    <cellStyle name="40% - Accent2 2 3" xfId="202" xr:uid="{00000000-0005-0000-0000-00004C000000}"/>
    <cellStyle name="40% - Accent2 3" xfId="22" xr:uid="{00000000-0005-0000-0000-00004D000000}"/>
    <cellStyle name="40% - Accent3 2" xfId="23" xr:uid="{00000000-0005-0000-0000-00004E000000}"/>
    <cellStyle name="40% - Accent3 2 2" xfId="203" xr:uid="{00000000-0005-0000-0000-00004F000000}"/>
    <cellStyle name="40% - Accent3 2 3" xfId="204" xr:uid="{00000000-0005-0000-0000-000050000000}"/>
    <cellStyle name="40% - Accent3 3" xfId="24" xr:uid="{00000000-0005-0000-0000-000051000000}"/>
    <cellStyle name="40% - Accent4 2" xfId="25" xr:uid="{00000000-0005-0000-0000-000052000000}"/>
    <cellStyle name="40% - Accent4 2 2" xfId="205" xr:uid="{00000000-0005-0000-0000-000053000000}"/>
    <cellStyle name="40% - Accent4 2 3" xfId="206" xr:uid="{00000000-0005-0000-0000-000054000000}"/>
    <cellStyle name="40% - Accent4 3" xfId="26" xr:uid="{00000000-0005-0000-0000-000055000000}"/>
    <cellStyle name="40% - Accent5 2" xfId="27" xr:uid="{00000000-0005-0000-0000-000056000000}"/>
    <cellStyle name="40% - Accent5 2 2" xfId="207" xr:uid="{00000000-0005-0000-0000-000057000000}"/>
    <cellStyle name="40% - Accent5 2 3" xfId="208" xr:uid="{00000000-0005-0000-0000-000058000000}"/>
    <cellStyle name="40% - Accent5 3" xfId="28" xr:uid="{00000000-0005-0000-0000-000059000000}"/>
    <cellStyle name="40% - Accent6 2" xfId="29" xr:uid="{00000000-0005-0000-0000-00005A000000}"/>
    <cellStyle name="40% - Accent6 2 2" xfId="209" xr:uid="{00000000-0005-0000-0000-00005B000000}"/>
    <cellStyle name="40% - Accent6 2 3" xfId="210" xr:uid="{00000000-0005-0000-0000-00005C000000}"/>
    <cellStyle name="40% - Accent6 3" xfId="30" xr:uid="{00000000-0005-0000-0000-00005D000000}"/>
    <cellStyle name="40% - Énfasis1" xfId="31" xr:uid="{00000000-0005-0000-0000-00005E000000}"/>
    <cellStyle name="40% - Énfasis2" xfId="32" xr:uid="{00000000-0005-0000-0000-00005F000000}"/>
    <cellStyle name="40% - Énfasis3" xfId="33" xr:uid="{00000000-0005-0000-0000-000060000000}"/>
    <cellStyle name="40% - Énfasis4" xfId="34" xr:uid="{00000000-0005-0000-0000-000061000000}"/>
    <cellStyle name="40% - Énfasis5" xfId="35" xr:uid="{00000000-0005-0000-0000-000062000000}"/>
    <cellStyle name="40% - Énfasis6" xfId="36" xr:uid="{00000000-0005-0000-0000-000063000000}"/>
    <cellStyle name="60% - 1. jelölőszín" xfId="211" xr:uid="{00000000-0005-0000-0000-000064000000}"/>
    <cellStyle name="60% - 2. jelölőszín" xfId="212" xr:uid="{00000000-0005-0000-0000-000065000000}"/>
    <cellStyle name="60% - 3. jelölőszín" xfId="213" xr:uid="{00000000-0005-0000-0000-000066000000}"/>
    <cellStyle name="60% - 4. jelölőszín" xfId="214" xr:uid="{00000000-0005-0000-0000-000067000000}"/>
    <cellStyle name="60% - 5. jelölőszín" xfId="215" xr:uid="{00000000-0005-0000-0000-000068000000}"/>
    <cellStyle name="60% - 6. jelölőszín" xfId="216" xr:uid="{00000000-0005-0000-0000-000069000000}"/>
    <cellStyle name="60% - Accent1 2" xfId="37" xr:uid="{00000000-0005-0000-0000-00006A000000}"/>
    <cellStyle name="60% - Accent1 2 2" xfId="217" xr:uid="{00000000-0005-0000-0000-00006B000000}"/>
    <cellStyle name="60% - Accent1 2 3" xfId="218" xr:uid="{00000000-0005-0000-0000-00006C000000}"/>
    <cellStyle name="60% - Accent1 3" xfId="38" xr:uid="{00000000-0005-0000-0000-00006D000000}"/>
    <cellStyle name="60% - Accent2 2" xfId="39" xr:uid="{00000000-0005-0000-0000-00006E000000}"/>
    <cellStyle name="60% - Accent2 2 2" xfId="219" xr:uid="{00000000-0005-0000-0000-00006F000000}"/>
    <cellStyle name="60% - Accent2 2 3" xfId="220" xr:uid="{00000000-0005-0000-0000-000070000000}"/>
    <cellStyle name="60% - Accent2 3" xfId="40" xr:uid="{00000000-0005-0000-0000-000071000000}"/>
    <cellStyle name="60% - Accent3 2" xfId="41" xr:uid="{00000000-0005-0000-0000-000072000000}"/>
    <cellStyle name="60% - Accent3 2 2" xfId="221" xr:uid="{00000000-0005-0000-0000-000073000000}"/>
    <cellStyle name="60% - Accent3 2 3" xfId="222" xr:uid="{00000000-0005-0000-0000-000074000000}"/>
    <cellStyle name="60% - Accent3 3" xfId="42" xr:uid="{00000000-0005-0000-0000-000075000000}"/>
    <cellStyle name="60% - Accent4 2" xfId="43" xr:uid="{00000000-0005-0000-0000-000076000000}"/>
    <cellStyle name="60% - Accent4 2 2" xfId="223" xr:uid="{00000000-0005-0000-0000-000077000000}"/>
    <cellStyle name="60% - Accent4 2 3" xfId="224" xr:uid="{00000000-0005-0000-0000-000078000000}"/>
    <cellStyle name="60% - Accent4 3" xfId="44" xr:uid="{00000000-0005-0000-0000-000079000000}"/>
    <cellStyle name="60% - Accent5 2" xfId="45" xr:uid="{00000000-0005-0000-0000-00007A000000}"/>
    <cellStyle name="60% - Accent5 2 2" xfId="225" xr:uid="{00000000-0005-0000-0000-00007B000000}"/>
    <cellStyle name="60% - Accent5 2 3" xfId="226" xr:uid="{00000000-0005-0000-0000-00007C000000}"/>
    <cellStyle name="60% - Accent5 3" xfId="46" xr:uid="{00000000-0005-0000-0000-00007D000000}"/>
    <cellStyle name="60% - Accent6 2" xfId="47" xr:uid="{00000000-0005-0000-0000-00007E000000}"/>
    <cellStyle name="60% - Accent6 2 2" xfId="227" xr:uid="{00000000-0005-0000-0000-00007F000000}"/>
    <cellStyle name="60% - Accent6 2 3" xfId="228" xr:uid="{00000000-0005-0000-0000-000080000000}"/>
    <cellStyle name="60% - Accent6 3" xfId="48" xr:uid="{00000000-0005-0000-0000-000081000000}"/>
    <cellStyle name="60% - Énfasis1" xfId="49" xr:uid="{00000000-0005-0000-0000-000082000000}"/>
    <cellStyle name="60% - Énfasis2" xfId="50" xr:uid="{00000000-0005-0000-0000-000083000000}"/>
    <cellStyle name="60% - Énfasis3" xfId="51" xr:uid="{00000000-0005-0000-0000-000084000000}"/>
    <cellStyle name="60% - Énfasis4" xfId="52" xr:uid="{00000000-0005-0000-0000-000085000000}"/>
    <cellStyle name="60% - Énfasis5" xfId="53" xr:uid="{00000000-0005-0000-0000-000086000000}"/>
    <cellStyle name="60% - Énfasis6" xfId="54" xr:uid="{00000000-0005-0000-0000-000087000000}"/>
    <cellStyle name="Accent1 2" xfId="55" xr:uid="{00000000-0005-0000-0000-000088000000}"/>
    <cellStyle name="Accent1 2 2" xfId="229" xr:uid="{00000000-0005-0000-0000-000089000000}"/>
    <cellStyle name="Accent1 2 3" xfId="230" xr:uid="{00000000-0005-0000-0000-00008A000000}"/>
    <cellStyle name="Accent1 3" xfId="56" xr:uid="{00000000-0005-0000-0000-00008B000000}"/>
    <cellStyle name="Accent2 2" xfId="57" xr:uid="{00000000-0005-0000-0000-00008C000000}"/>
    <cellStyle name="Accent2 2 2" xfId="231" xr:uid="{00000000-0005-0000-0000-00008D000000}"/>
    <cellStyle name="Accent2 2 3" xfId="232" xr:uid="{00000000-0005-0000-0000-00008E000000}"/>
    <cellStyle name="Accent2 3" xfId="58" xr:uid="{00000000-0005-0000-0000-00008F000000}"/>
    <cellStyle name="Accent3 2" xfId="59" xr:uid="{00000000-0005-0000-0000-000090000000}"/>
    <cellStyle name="Accent3 2 2" xfId="233" xr:uid="{00000000-0005-0000-0000-000091000000}"/>
    <cellStyle name="Accent3 2 3" xfId="234" xr:uid="{00000000-0005-0000-0000-000092000000}"/>
    <cellStyle name="Accent3 3" xfId="60" xr:uid="{00000000-0005-0000-0000-000093000000}"/>
    <cellStyle name="Accent4 2" xfId="61" xr:uid="{00000000-0005-0000-0000-000094000000}"/>
    <cellStyle name="Accent4 2 2" xfId="235" xr:uid="{00000000-0005-0000-0000-000095000000}"/>
    <cellStyle name="Accent4 2 3" xfId="236" xr:uid="{00000000-0005-0000-0000-000096000000}"/>
    <cellStyle name="Accent4 3" xfId="62" xr:uid="{00000000-0005-0000-0000-000097000000}"/>
    <cellStyle name="Accent5 2" xfId="63" xr:uid="{00000000-0005-0000-0000-000098000000}"/>
    <cellStyle name="Accent5 2 2" xfId="237" xr:uid="{00000000-0005-0000-0000-000099000000}"/>
    <cellStyle name="Accent5 2 3" xfId="238" xr:uid="{00000000-0005-0000-0000-00009A000000}"/>
    <cellStyle name="Accent5 3" xfId="64" xr:uid="{00000000-0005-0000-0000-00009B000000}"/>
    <cellStyle name="Accent6 2" xfId="65" xr:uid="{00000000-0005-0000-0000-00009C000000}"/>
    <cellStyle name="Accent6 2 2" xfId="239" xr:uid="{00000000-0005-0000-0000-00009D000000}"/>
    <cellStyle name="Accent6 2 3" xfId="240" xr:uid="{00000000-0005-0000-0000-00009E000000}"/>
    <cellStyle name="Accent6 3" xfId="66" xr:uid="{00000000-0005-0000-0000-00009F000000}"/>
    <cellStyle name="Bad 2" xfId="67" xr:uid="{00000000-0005-0000-0000-0000A0000000}"/>
    <cellStyle name="Bad 2 2" xfId="241" xr:uid="{00000000-0005-0000-0000-0000A1000000}"/>
    <cellStyle name="Bad 2 3" xfId="242" xr:uid="{00000000-0005-0000-0000-0000A2000000}"/>
    <cellStyle name="Bad 3" xfId="68" xr:uid="{00000000-0005-0000-0000-0000A3000000}"/>
    <cellStyle name="Bevitel" xfId="243" xr:uid="{00000000-0005-0000-0000-0000A4000000}"/>
    <cellStyle name="Bevitel 2" xfId="244" xr:uid="{00000000-0005-0000-0000-0000A5000000}"/>
    <cellStyle name="Bevitel 2 2" xfId="245" xr:uid="{00000000-0005-0000-0000-0000A6000000}"/>
    <cellStyle name="Bevitel 3" xfId="246" xr:uid="{00000000-0005-0000-0000-0000A7000000}"/>
    <cellStyle name="Buena" xfId="69" xr:uid="{00000000-0005-0000-0000-0000A8000000}"/>
    <cellStyle name="Calculation 2" xfId="70" xr:uid="{00000000-0005-0000-0000-0000A9000000}"/>
    <cellStyle name="Calculation 2 2" xfId="247" xr:uid="{00000000-0005-0000-0000-0000AA000000}"/>
    <cellStyle name="Calculation 2 2 2" xfId="248" xr:uid="{00000000-0005-0000-0000-0000AB000000}"/>
    <cellStyle name="Calculation 2 3" xfId="249" xr:uid="{00000000-0005-0000-0000-0000AC000000}"/>
    <cellStyle name="Calculation 2 4" xfId="250" xr:uid="{00000000-0005-0000-0000-0000AD000000}"/>
    <cellStyle name="Calculation 3" xfId="71" xr:uid="{00000000-0005-0000-0000-0000AE000000}"/>
    <cellStyle name="Cálculo" xfId="72" xr:uid="{00000000-0005-0000-0000-0000AF000000}"/>
    <cellStyle name="Cálculo 2" xfId="251" xr:uid="{00000000-0005-0000-0000-0000B0000000}"/>
    <cellStyle name="Cálculo 2 2" xfId="252" xr:uid="{00000000-0005-0000-0000-0000B1000000}"/>
    <cellStyle name="Cálculo 3" xfId="253" xr:uid="{00000000-0005-0000-0000-0000B2000000}"/>
    <cellStyle name="Celda de comprobación" xfId="73" xr:uid="{00000000-0005-0000-0000-0000B3000000}"/>
    <cellStyle name="Celda vinculada" xfId="74" xr:uid="{00000000-0005-0000-0000-0000B4000000}"/>
    <cellStyle name="Check Cell 2" xfId="75" xr:uid="{00000000-0005-0000-0000-0000B5000000}"/>
    <cellStyle name="Check Cell 2 2" xfId="254" xr:uid="{00000000-0005-0000-0000-0000B6000000}"/>
    <cellStyle name="Check Cell 2 3" xfId="255" xr:uid="{00000000-0005-0000-0000-0000B7000000}"/>
    <cellStyle name="Check Cell 3" xfId="76" xr:uid="{00000000-0005-0000-0000-0000B8000000}"/>
    <cellStyle name="checkExposure" xfId="256" xr:uid="{00000000-0005-0000-0000-0000B9000000}"/>
    <cellStyle name="checkExposure 2" xfId="257" xr:uid="{00000000-0005-0000-0000-0000BA000000}"/>
    <cellStyle name="checkExposure 2 2" xfId="258" xr:uid="{00000000-0005-0000-0000-0000BB000000}"/>
    <cellStyle name="checkExposure 3" xfId="259" xr:uid="{00000000-0005-0000-0000-0000BC000000}"/>
    <cellStyle name="checkExposure 4" xfId="260" xr:uid="{00000000-0005-0000-0000-0000BD000000}"/>
    <cellStyle name="checkLiq" xfId="261" xr:uid="{00000000-0005-0000-0000-0000BE000000}"/>
    <cellStyle name="Cím" xfId="262" xr:uid="{00000000-0005-0000-0000-0000BF000000}"/>
    <cellStyle name="Címsor 1" xfId="263" xr:uid="{00000000-0005-0000-0000-0000C0000000}"/>
    <cellStyle name="Címsor 2" xfId="264" xr:uid="{00000000-0005-0000-0000-0000C1000000}"/>
    <cellStyle name="Címsor 3" xfId="265" xr:uid="{00000000-0005-0000-0000-0000C2000000}"/>
    <cellStyle name="Címsor 3 2" xfId="939" xr:uid="{00000000-0005-0000-0000-0000C3000000}"/>
    <cellStyle name="Címsor 3 2 2" xfId="995" xr:uid="{00000000-0005-0000-0000-0000C4000000}"/>
    <cellStyle name="Címsor 3 2 2 2" xfId="1100" xr:uid="{00000000-0005-0000-0000-0000C5000000}"/>
    <cellStyle name="Címsor 3 2 2 2 2" xfId="1359" xr:uid="{00000000-0005-0000-0000-0000C6000000}"/>
    <cellStyle name="Címsor 3 2 2 3" xfId="1156" xr:uid="{00000000-0005-0000-0000-0000C7000000}"/>
    <cellStyle name="Címsor 3 2 2 3 2" xfId="1415" xr:uid="{00000000-0005-0000-0000-0000C8000000}"/>
    <cellStyle name="Címsor 3 2 2 4" xfId="1254" xr:uid="{00000000-0005-0000-0000-0000C9000000}"/>
    <cellStyle name="Címsor 3 2 3" xfId="1044" xr:uid="{00000000-0005-0000-0000-0000CA000000}"/>
    <cellStyle name="Címsor 3 2 3 2" xfId="1303" xr:uid="{00000000-0005-0000-0000-0000CB000000}"/>
    <cellStyle name="Címsor 3 2 4" xfId="1205" xr:uid="{00000000-0005-0000-0000-0000CC000000}"/>
    <cellStyle name="Címsor 3 3" xfId="937" xr:uid="{00000000-0005-0000-0000-0000CD000000}"/>
    <cellStyle name="Címsor 3 3 2" xfId="993" xr:uid="{00000000-0005-0000-0000-0000CE000000}"/>
    <cellStyle name="Címsor 3 3 2 2" xfId="1098" xr:uid="{00000000-0005-0000-0000-0000CF000000}"/>
    <cellStyle name="Címsor 3 3 2 2 2" xfId="1357" xr:uid="{00000000-0005-0000-0000-0000D0000000}"/>
    <cellStyle name="Címsor 3 3 2 3" xfId="1154" xr:uid="{00000000-0005-0000-0000-0000D1000000}"/>
    <cellStyle name="Címsor 3 3 2 3 2" xfId="1413" xr:uid="{00000000-0005-0000-0000-0000D2000000}"/>
    <cellStyle name="Címsor 3 3 2 4" xfId="1252" xr:uid="{00000000-0005-0000-0000-0000D3000000}"/>
    <cellStyle name="Címsor 3 3 3" xfId="1042" xr:uid="{00000000-0005-0000-0000-0000D4000000}"/>
    <cellStyle name="Címsor 3 3 3 2" xfId="1301" xr:uid="{00000000-0005-0000-0000-0000D5000000}"/>
    <cellStyle name="Címsor 3 3 4" xfId="1203" xr:uid="{00000000-0005-0000-0000-0000D6000000}"/>
    <cellStyle name="Címsor 3 4" xfId="959" xr:uid="{00000000-0005-0000-0000-0000D7000000}"/>
    <cellStyle name="Címsor 3 4 2" xfId="1015" xr:uid="{00000000-0005-0000-0000-0000D8000000}"/>
    <cellStyle name="Címsor 3 4 2 2" xfId="1120" xr:uid="{00000000-0005-0000-0000-0000D9000000}"/>
    <cellStyle name="Címsor 3 4 2 2 2" xfId="1379" xr:uid="{00000000-0005-0000-0000-0000DA000000}"/>
    <cellStyle name="Címsor 3 4 2 3" xfId="1176" xr:uid="{00000000-0005-0000-0000-0000DB000000}"/>
    <cellStyle name="Címsor 3 4 2 3 2" xfId="1435" xr:uid="{00000000-0005-0000-0000-0000DC000000}"/>
    <cellStyle name="Címsor 3 4 2 4" xfId="1274" xr:uid="{00000000-0005-0000-0000-0000DD000000}"/>
    <cellStyle name="Címsor 3 4 3" xfId="1064" xr:uid="{00000000-0005-0000-0000-0000DE000000}"/>
    <cellStyle name="Címsor 3 4 3 2" xfId="1323" xr:uid="{00000000-0005-0000-0000-0000DF000000}"/>
    <cellStyle name="Címsor 3 4 4" xfId="1225" xr:uid="{00000000-0005-0000-0000-0000E0000000}"/>
    <cellStyle name="Címsor 3 5" xfId="938" xr:uid="{00000000-0005-0000-0000-0000E1000000}"/>
    <cellStyle name="Címsor 3 5 2" xfId="994" xr:uid="{00000000-0005-0000-0000-0000E2000000}"/>
    <cellStyle name="Címsor 3 5 2 2" xfId="1099" xr:uid="{00000000-0005-0000-0000-0000E3000000}"/>
    <cellStyle name="Címsor 3 5 2 2 2" xfId="1358" xr:uid="{00000000-0005-0000-0000-0000E4000000}"/>
    <cellStyle name="Címsor 3 5 2 3" xfId="1155" xr:uid="{00000000-0005-0000-0000-0000E5000000}"/>
    <cellStyle name="Címsor 3 5 2 3 2" xfId="1414" xr:uid="{00000000-0005-0000-0000-0000E6000000}"/>
    <cellStyle name="Címsor 3 5 2 4" xfId="1253" xr:uid="{00000000-0005-0000-0000-0000E7000000}"/>
    <cellStyle name="Címsor 3 5 3" xfId="1043" xr:uid="{00000000-0005-0000-0000-0000E8000000}"/>
    <cellStyle name="Címsor 3 5 3 2" xfId="1302" xr:uid="{00000000-0005-0000-0000-0000E9000000}"/>
    <cellStyle name="Címsor 3 5 4" xfId="1204" xr:uid="{00000000-0005-0000-0000-0000EA000000}"/>
    <cellStyle name="Címsor 3 6" xfId="952" xr:uid="{00000000-0005-0000-0000-0000EB000000}"/>
    <cellStyle name="Címsor 3 6 2" xfId="1008" xr:uid="{00000000-0005-0000-0000-0000EC000000}"/>
    <cellStyle name="Címsor 3 6 2 2" xfId="1113" xr:uid="{00000000-0005-0000-0000-0000ED000000}"/>
    <cellStyle name="Címsor 3 6 2 2 2" xfId="1372" xr:uid="{00000000-0005-0000-0000-0000EE000000}"/>
    <cellStyle name="Címsor 3 6 2 3" xfId="1169" xr:uid="{00000000-0005-0000-0000-0000EF000000}"/>
    <cellStyle name="Címsor 3 6 2 3 2" xfId="1428" xr:uid="{00000000-0005-0000-0000-0000F0000000}"/>
    <cellStyle name="Címsor 3 6 2 4" xfId="1267" xr:uid="{00000000-0005-0000-0000-0000F1000000}"/>
    <cellStyle name="Címsor 3 6 3" xfId="1057" xr:uid="{00000000-0005-0000-0000-0000F2000000}"/>
    <cellStyle name="Címsor 3 6 3 2" xfId="1316" xr:uid="{00000000-0005-0000-0000-0000F3000000}"/>
    <cellStyle name="Címsor 3 6 4" xfId="1218" xr:uid="{00000000-0005-0000-0000-0000F4000000}"/>
    <cellStyle name="Címsor 3 7" xfId="957" xr:uid="{00000000-0005-0000-0000-0000F5000000}"/>
    <cellStyle name="Címsor 3 7 2" xfId="1013" xr:uid="{00000000-0005-0000-0000-0000F6000000}"/>
    <cellStyle name="Címsor 3 7 2 2" xfId="1118" xr:uid="{00000000-0005-0000-0000-0000F7000000}"/>
    <cellStyle name="Címsor 3 7 2 2 2" xfId="1377" xr:uid="{00000000-0005-0000-0000-0000F8000000}"/>
    <cellStyle name="Címsor 3 7 2 3" xfId="1174" xr:uid="{00000000-0005-0000-0000-0000F9000000}"/>
    <cellStyle name="Címsor 3 7 2 3 2" xfId="1433" xr:uid="{00000000-0005-0000-0000-0000FA000000}"/>
    <cellStyle name="Címsor 3 7 2 4" xfId="1272" xr:uid="{00000000-0005-0000-0000-0000FB000000}"/>
    <cellStyle name="Címsor 3 7 3" xfId="1062" xr:uid="{00000000-0005-0000-0000-0000FC000000}"/>
    <cellStyle name="Címsor 3 7 3 2" xfId="1321" xr:uid="{00000000-0005-0000-0000-0000FD000000}"/>
    <cellStyle name="Címsor 3 7 4" xfId="1223" xr:uid="{00000000-0005-0000-0000-0000FE000000}"/>
    <cellStyle name="Címsor 3 8" xfId="972" xr:uid="{00000000-0005-0000-0000-0000FF000000}"/>
    <cellStyle name="Címsor 3 8 2" xfId="1028" xr:uid="{00000000-0005-0000-0000-000000010000}"/>
    <cellStyle name="Címsor 3 8 2 2" xfId="1133" xr:uid="{00000000-0005-0000-0000-000001010000}"/>
    <cellStyle name="Címsor 3 8 2 2 2" xfId="1392" xr:uid="{00000000-0005-0000-0000-000002010000}"/>
    <cellStyle name="Címsor 3 8 2 3" xfId="1189" xr:uid="{00000000-0005-0000-0000-000003010000}"/>
    <cellStyle name="Címsor 3 8 2 3 2" xfId="1448" xr:uid="{00000000-0005-0000-0000-000004010000}"/>
    <cellStyle name="Címsor 3 8 2 4" xfId="1287" xr:uid="{00000000-0005-0000-0000-000005010000}"/>
    <cellStyle name="Címsor 3 8 3" xfId="1077" xr:uid="{00000000-0005-0000-0000-000006010000}"/>
    <cellStyle name="Címsor 3 8 3 2" xfId="1336" xr:uid="{00000000-0005-0000-0000-000007010000}"/>
    <cellStyle name="Címsor 3 9" xfId="979" xr:uid="{00000000-0005-0000-0000-000008010000}"/>
    <cellStyle name="Címsor 3 9 2" xfId="1084" xr:uid="{00000000-0005-0000-0000-000009010000}"/>
    <cellStyle name="Címsor 3 9 2 2" xfId="1343" xr:uid="{00000000-0005-0000-0000-00000A010000}"/>
    <cellStyle name="Címsor 3 9 3" xfId="1140" xr:uid="{00000000-0005-0000-0000-00000B010000}"/>
    <cellStyle name="Címsor 3 9 3 2" xfId="1399" xr:uid="{00000000-0005-0000-0000-00000C010000}"/>
    <cellStyle name="Címsor 3 9 4" xfId="1238" xr:uid="{00000000-0005-0000-0000-00000D010000}"/>
    <cellStyle name="Címsor 4" xfId="266" xr:uid="{00000000-0005-0000-0000-00000E010000}"/>
    <cellStyle name="Comma" xfId="924" builtinId="3"/>
    <cellStyle name="Comma 2" xfId="267" xr:uid="{00000000-0005-0000-0000-000010010000}"/>
    <cellStyle name="Comma 2 2" xfId="268" xr:uid="{00000000-0005-0000-0000-000011010000}"/>
    <cellStyle name="Comma 2 2 2" xfId="269" xr:uid="{00000000-0005-0000-0000-000012010000}"/>
    <cellStyle name="Comma 2 2 2 2" xfId="270" xr:uid="{00000000-0005-0000-0000-000013010000}"/>
    <cellStyle name="Comma 2 2 2 2 2" xfId="271" xr:uid="{00000000-0005-0000-0000-000014010000}"/>
    <cellStyle name="Comma 2 2 2 2 3" xfId="272" xr:uid="{00000000-0005-0000-0000-000015010000}"/>
    <cellStyle name="Comma 2 2 2 3" xfId="273" xr:uid="{00000000-0005-0000-0000-000016010000}"/>
    <cellStyle name="Comma 2 2 2 3 2" xfId="274" xr:uid="{00000000-0005-0000-0000-000017010000}"/>
    <cellStyle name="Comma 2 2 2 3 2 2" xfId="275" xr:uid="{00000000-0005-0000-0000-000018010000}"/>
    <cellStyle name="Comma 2 2 2 3 2 2 2" xfId="276" xr:uid="{00000000-0005-0000-0000-000019010000}"/>
    <cellStyle name="Comma 2 2 2 3 2 2 3" xfId="277" xr:uid="{00000000-0005-0000-0000-00001A010000}"/>
    <cellStyle name="Comma 2 2 2 3 2 3" xfId="278" xr:uid="{00000000-0005-0000-0000-00001B010000}"/>
    <cellStyle name="Comma 2 2 2 3 2 3 2" xfId="279" xr:uid="{00000000-0005-0000-0000-00001C010000}"/>
    <cellStyle name="Comma 2 2 2 3 2 3 3" xfId="280" xr:uid="{00000000-0005-0000-0000-00001D010000}"/>
    <cellStyle name="Comma 2 2 2 3 2 4" xfId="281" xr:uid="{00000000-0005-0000-0000-00001E010000}"/>
    <cellStyle name="Comma 2 2 2 3 2 5" xfId="282" xr:uid="{00000000-0005-0000-0000-00001F010000}"/>
    <cellStyle name="Comma 2 2 2 3 3" xfId="283" xr:uid="{00000000-0005-0000-0000-000020010000}"/>
    <cellStyle name="Comma 2 2 2 3 4" xfId="284" xr:uid="{00000000-0005-0000-0000-000021010000}"/>
    <cellStyle name="Comma 2 2 2 4" xfId="285" xr:uid="{00000000-0005-0000-0000-000022010000}"/>
    <cellStyle name="Comma 2 2 2 5" xfId="286" xr:uid="{00000000-0005-0000-0000-000023010000}"/>
    <cellStyle name="Comma 2 2 3" xfId="287" xr:uid="{00000000-0005-0000-0000-000024010000}"/>
    <cellStyle name="Comma 2 2 4" xfId="288" xr:uid="{00000000-0005-0000-0000-000025010000}"/>
    <cellStyle name="Comma 2 3" xfId="289" xr:uid="{00000000-0005-0000-0000-000026010000}"/>
    <cellStyle name="Comma 2 4" xfId="290" xr:uid="{00000000-0005-0000-0000-000027010000}"/>
    <cellStyle name="Comma 3" xfId="291" xr:uid="{00000000-0005-0000-0000-000028010000}"/>
    <cellStyle name="Comma 3 2" xfId="292" xr:uid="{00000000-0005-0000-0000-000029010000}"/>
    <cellStyle name="Comma 3 2 2" xfId="293" xr:uid="{00000000-0005-0000-0000-00002A010000}"/>
    <cellStyle name="Comma 3 2 3" xfId="294" xr:uid="{00000000-0005-0000-0000-00002B010000}"/>
    <cellStyle name="Comma 3 2 4" xfId="295" xr:uid="{00000000-0005-0000-0000-00002C010000}"/>
    <cellStyle name="Comma 3 2 5" xfId="296" xr:uid="{00000000-0005-0000-0000-00002D010000}"/>
    <cellStyle name="Comma 3 3" xfId="297" xr:uid="{00000000-0005-0000-0000-00002E010000}"/>
    <cellStyle name="Comma 3 4" xfId="298" xr:uid="{00000000-0005-0000-0000-00002F010000}"/>
    <cellStyle name="Comma 3 5" xfId="299" xr:uid="{00000000-0005-0000-0000-000030010000}"/>
    <cellStyle name="Comma 3 6" xfId="300" xr:uid="{00000000-0005-0000-0000-000031010000}"/>
    <cellStyle name="Comma 4" xfId="301" xr:uid="{00000000-0005-0000-0000-000032010000}"/>
    <cellStyle name="Comma 4 2" xfId="302" xr:uid="{00000000-0005-0000-0000-000033010000}"/>
    <cellStyle name="Comma 4 2 2" xfId="303" xr:uid="{00000000-0005-0000-0000-000034010000}"/>
    <cellStyle name="Comma 4 2 3" xfId="304" xr:uid="{00000000-0005-0000-0000-000035010000}"/>
    <cellStyle name="Comma 4 3" xfId="305" xr:uid="{00000000-0005-0000-0000-000036010000}"/>
    <cellStyle name="Comma 4 4" xfId="306" xr:uid="{00000000-0005-0000-0000-000037010000}"/>
    <cellStyle name="Comma 4 5" xfId="307" xr:uid="{00000000-0005-0000-0000-000038010000}"/>
    <cellStyle name="Comma 5" xfId="308" xr:uid="{00000000-0005-0000-0000-000039010000}"/>
    <cellStyle name="Comma 5 2" xfId="309" xr:uid="{00000000-0005-0000-0000-00003A010000}"/>
    <cellStyle name="Comma 5 3" xfId="310" xr:uid="{00000000-0005-0000-0000-00003B010000}"/>
    <cellStyle name="Comma 6" xfId="311" xr:uid="{00000000-0005-0000-0000-00003C010000}"/>
    <cellStyle name="Comma 6 2" xfId="312" xr:uid="{00000000-0005-0000-0000-00003D010000}"/>
    <cellStyle name="Comma 6 3" xfId="313" xr:uid="{00000000-0005-0000-0000-00003E010000}"/>
    <cellStyle name="Comma 7" xfId="314" xr:uid="{00000000-0005-0000-0000-00003F010000}"/>
    <cellStyle name="Comma 8" xfId="315" xr:uid="{00000000-0005-0000-0000-000040010000}"/>
    <cellStyle name="Currency 2" xfId="922" xr:uid="{00000000-0005-0000-0000-000042010000}"/>
    <cellStyle name="Dezimal_Tabelle2" xfId="925" xr:uid="{00000000-0005-0000-0000-000043010000}"/>
    <cellStyle name="Ellenőrzőcella" xfId="316" xr:uid="{00000000-0005-0000-0000-000044010000}"/>
    <cellStyle name="Encabezado 4" xfId="77" xr:uid="{00000000-0005-0000-0000-000045010000}"/>
    <cellStyle name="Énfasis1" xfId="78" xr:uid="{00000000-0005-0000-0000-000046010000}"/>
    <cellStyle name="Énfasis2" xfId="79" xr:uid="{00000000-0005-0000-0000-000047010000}"/>
    <cellStyle name="Énfasis3" xfId="80" xr:uid="{00000000-0005-0000-0000-000048010000}"/>
    <cellStyle name="Énfasis4" xfId="81" xr:uid="{00000000-0005-0000-0000-000049010000}"/>
    <cellStyle name="Énfasis5" xfId="82" xr:uid="{00000000-0005-0000-0000-00004A010000}"/>
    <cellStyle name="Énfasis6" xfId="83" xr:uid="{00000000-0005-0000-0000-00004B010000}"/>
    <cellStyle name="Entrada" xfId="84" xr:uid="{00000000-0005-0000-0000-00004C010000}"/>
    <cellStyle name="Entrada 2" xfId="317" xr:uid="{00000000-0005-0000-0000-00004D010000}"/>
    <cellStyle name="Euro" xfId="318" xr:uid="{00000000-0005-0000-0000-00004E010000}"/>
    <cellStyle name="Explanatory Text 2" xfId="85" xr:uid="{00000000-0005-0000-0000-00004F010000}"/>
    <cellStyle name="Explanatory Text 2 2" xfId="319" xr:uid="{00000000-0005-0000-0000-000050010000}"/>
    <cellStyle name="Explanatory Text 2 3" xfId="320" xr:uid="{00000000-0005-0000-0000-000051010000}"/>
    <cellStyle name="Explanatory Text 3" xfId="86" xr:uid="{00000000-0005-0000-0000-000052010000}"/>
    <cellStyle name="Figyelmeztetés" xfId="321" xr:uid="{00000000-0005-0000-0000-000053010000}"/>
    <cellStyle name="Good 2" xfId="87" xr:uid="{00000000-0005-0000-0000-000054010000}"/>
    <cellStyle name="Good 2 2" xfId="322" xr:uid="{00000000-0005-0000-0000-000055010000}"/>
    <cellStyle name="Good 2 3" xfId="323" xr:uid="{00000000-0005-0000-0000-000056010000}"/>
    <cellStyle name="Good 3" xfId="88" xr:uid="{00000000-0005-0000-0000-000057010000}"/>
    <cellStyle name="greyed" xfId="324" xr:uid="{00000000-0005-0000-0000-000058010000}"/>
    <cellStyle name="greyed 2" xfId="325" xr:uid="{00000000-0005-0000-0000-000059010000}"/>
    <cellStyle name="greyed 2 2" xfId="326" xr:uid="{00000000-0005-0000-0000-00005A010000}"/>
    <cellStyle name="greyed 3" xfId="327" xr:uid="{00000000-0005-0000-0000-00005B010000}"/>
    <cellStyle name="greyed 3 2" xfId="328" xr:uid="{00000000-0005-0000-0000-00005C010000}"/>
    <cellStyle name="greyed 4" xfId="329" xr:uid="{00000000-0005-0000-0000-00005D010000}"/>
    <cellStyle name="greyed 5" xfId="330" xr:uid="{00000000-0005-0000-0000-00005E010000}"/>
    <cellStyle name="Heading 1 2" xfId="89" xr:uid="{00000000-0005-0000-0000-00005F010000}"/>
    <cellStyle name="Heading 1 2 2" xfId="331" xr:uid="{00000000-0005-0000-0000-000060010000}"/>
    <cellStyle name="Heading 1 2 3" xfId="332" xr:uid="{00000000-0005-0000-0000-000061010000}"/>
    <cellStyle name="Heading 1 3" xfId="90" xr:uid="{00000000-0005-0000-0000-000062010000}"/>
    <cellStyle name="Heading 1 4" xfId="333" xr:uid="{00000000-0005-0000-0000-000063010000}"/>
    <cellStyle name="Heading 2 2" xfId="91" xr:uid="{00000000-0005-0000-0000-000064010000}"/>
    <cellStyle name="Heading 2 2 2" xfId="334" xr:uid="{00000000-0005-0000-0000-000065010000}"/>
    <cellStyle name="Heading 2 2 3" xfId="335" xr:uid="{00000000-0005-0000-0000-000066010000}"/>
    <cellStyle name="Heading 2 3" xfId="92" xr:uid="{00000000-0005-0000-0000-000067010000}"/>
    <cellStyle name="Heading 2 4" xfId="336" xr:uid="{00000000-0005-0000-0000-000068010000}"/>
    <cellStyle name="Heading 3 2" xfId="93" xr:uid="{00000000-0005-0000-0000-000069010000}"/>
    <cellStyle name="Heading 3 2 10" xfId="969" xr:uid="{00000000-0005-0000-0000-00006A010000}"/>
    <cellStyle name="Heading 3 2 10 2" xfId="1025" xr:uid="{00000000-0005-0000-0000-00006B010000}"/>
    <cellStyle name="Heading 3 2 10 2 2" xfId="1130" xr:uid="{00000000-0005-0000-0000-00006C010000}"/>
    <cellStyle name="Heading 3 2 10 2 2 2" xfId="1389" xr:uid="{00000000-0005-0000-0000-00006D010000}"/>
    <cellStyle name="Heading 3 2 10 2 3" xfId="1186" xr:uid="{00000000-0005-0000-0000-00006E010000}"/>
    <cellStyle name="Heading 3 2 10 2 3 2" xfId="1445" xr:uid="{00000000-0005-0000-0000-00006F010000}"/>
    <cellStyle name="Heading 3 2 10 2 4" xfId="1284" xr:uid="{00000000-0005-0000-0000-000070010000}"/>
    <cellStyle name="Heading 3 2 10 3" xfId="1074" xr:uid="{00000000-0005-0000-0000-000071010000}"/>
    <cellStyle name="Heading 3 2 10 3 2" xfId="1333" xr:uid="{00000000-0005-0000-0000-000072010000}"/>
    <cellStyle name="Heading 3 2 11" xfId="976" xr:uid="{00000000-0005-0000-0000-000073010000}"/>
    <cellStyle name="Heading 3 2 11 2" xfId="1081" xr:uid="{00000000-0005-0000-0000-000074010000}"/>
    <cellStyle name="Heading 3 2 11 2 2" xfId="1340" xr:uid="{00000000-0005-0000-0000-000075010000}"/>
    <cellStyle name="Heading 3 2 11 3" xfId="1137" xr:uid="{00000000-0005-0000-0000-000076010000}"/>
    <cellStyle name="Heading 3 2 11 3 2" xfId="1396" xr:uid="{00000000-0005-0000-0000-000077010000}"/>
    <cellStyle name="Heading 3 2 11 4" xfId="1235" xr:uid="{00000000-0005-0000-0000-000078010000}"/>
    <cellStyle name="Heading 3 2 2" xfId="337" xr:uid="{00000000-0005-0000-0000-000079010000}"/>
    <cellStyle name="Heading 3 2 2 2" xfId="944" xr:uid="{00000000-0005-0000-0000-00007A010000}"/>
    <cellStyle name="Heading 3 2 2 2 2" xfId="1000" xr:uid="{00000000-0005-0000-0000-00007B010000}"/>
    <cellStyle name="Heading 3 2 2 2 2 2" xfId="1105" xr:uid="{00000000-0005-0000-0000-00007C010000}"/>
    <cellStyle name="Heading 3 2 2 2 2 2 2" xfId="1364" xr:uid="{00000000-0005-0000-0000-00007D010000}"/>
    <cellStyle name="Heading 3 2 2 2 2 3" xfId="1161" xr:uid="{00000000-0005-0000-0000-00007E010000}"/>
    <cellStyle name="Heading 3 2 2 2 2 3 2" xfId="1420" xr:uid="{00000000-0005-0000-0000-00007F010000}"/>
    <cellStyle name="Heading 3 2 2 2 2 4" xfId="1259" xr:uid="{00000000-0005-0000-0000-000080010000}"/>
    <cellStyle name="Heading 3 2 2 2 3" xfId="1049" xr:uid="{00000000-0005-0000-0000-000081010000}"/>
    <cellStyle name="Heading 3 2 2 2 3 2" xfId="1308" xr:uid="{00000000-0005-0000-0000-000082010000}"/>
    <cellStyle name="Heading 3 2 2 2 4" xfId="1210" xr:uid="{00000000-0005-0000-0000-000083010000}"/>
    <cellStyle name="Heading 3 2 2 3" xfId="948" xr:uid="{00000000-0005-0000-0000-000084010000}"/>
    <cellStyle name="Heading 3 2 2 3 2" xfId="1004" xr:uid="{00000000-0005-0000-0000-000085010000}"/>
    <cellStyle name="Heading 3 2 2 3 2 2" xfId="1109" xr:uid="{00000000-0005-0000-0000-000086010000}"/>
    <cellStyle name="Heading 3 2 2 3 2 2 2" xfId="1368" xr:uid="{00000000-0005-0000-0000-000087010000}"/>
    <cellStyle name="Heading 3 2 2 3 2 3" xfId="1165" xr:uid="{00000000-0005-0000-0000-000088010000}"/>
    <cellStyle name="Heading 3 2 2 3 2 3 2" xfId="1424" xr:uid="{00000000-0005-0000-0000-000089010000}"/>
    <cellStyle name="Heading 3 2 2 3 2 4" xfId="1263" xr:uid="{00000000-0005-0000-0000-00008A010000}"/>
    <cellStyle name="Heading 3 2 2 3 3" xfId="1053" xr:uid="{00000000-0005-0000-0000-00008B010000}"/>
    <cellStyle name="Heading 3 2 2 3 3 2" xfId="1312" xr:uid="{00000000-0005-0000-0000-00008C010000}"/>
    <cellStyle name="Heading 3 2 2 3 4" xfId="1214" xr:uid="{00000000-0005-0000-0000-00008D010000}"/>
    <cellStyle name="Heading 3 2 2 4" xfId="956" xr:uid="{00000000-0005-0000-0000-00008E010000}"/>
    <cellStyle name="Heading 3 2 2 4 2" xfId="1012" xr:uid="{00000000-0005-0000-0000-00008F010000}"/>
    <cellStyle name="Heading 3 2 2 4 2 2" xfId="1117" xr:uid="{00000000-0005-0000-0000-000090010000}"/>
    <cellStyle name="Heading 3 2 2 4 2 2 2" xfId="1376" xr:uid="{00000000-0005-0000-0000-000091010000}"/>
    <cellStyle name="Heading 3 2 2 4 2 3" xfId="1173" xr:uid="{00000000-0005-0000-0000-000092010000}"/>
    <cellStyle name="Heading 3 2 2 4 2 3 2" xfId="1432" xr:uid="{00000000-0005-0000-0000-000093010000}"/>
    <cellStyle name="Heading 3 2 2 4 2 4" xfId="1271" xr:uid="{00000000-0005-0000-0000-000094010000}"/>
    <cellStyle name="Heading 3 2 2 4 3" xfId="1061" xr:uid="{00000000-0005-0000-0000-000095010000}"/>
    <cellStyle name="Heading 3 2 2 4 3 2" xfId="1320" xr:uid="{00000000-0005-0000-0000-000096010000}"/>
    <cellStyle name="Heading 3 2 2 4 4" xfId="1222" xr:uid="{00000000-0005-0000-0000-000097010000}"/>
    <cellStyle name="Heading 3 2 2 5" xfId="954" xr:uid="{00000000-0005-0000-0000-000098010000}"/>
    <cellStyle name="Heading 3 2 2 5 2" xfId="1010" xr:uid="{00000000-0005-0000-0000-000099010000}"/>
    <cellStyle name="Heading 3 2 2 5 2 2" xfId="1115" xr:uid="{00000000-0005-0000-0000-00009A010000}"/>
    <cellStyle name="Heading 3 2 2 5 2 2 2" xfId="1374" xr:uid="{00000000-0005-0000-0000-00009B010000}"/>
    <cellStyle name="Heading 3 2 2 5 2 3" xfId="1171" xr:uid="{00000000-0005-0000-0000-00009C010000}"/>
    <cellStyle name="Heading 3 2 2 5 2 3 2" xfId="1430" xr:uid="{00000000-0005-0000-0000-00009D010000}"/>
    <cellStyle name="Heading 3 2 2 5 2 4" xfId="1269" xr:uid="{00000000-0005-0000-0000-00009E010000}"/>
    <cellStyle name="Heading 3 2 2 5 3" xfId="1059" xr:uid="{00000000-0005-0000-0000-00009F010000}"/>
    <cellStyle name="Heading 3 2 2 5 3 2" xfId="1318" xr:uid="{00000000-0005-0000-0000-0000A0010000}"/>
    <cellStyle name="Heading 3 2 2 5 4" xfId="1220" xr:uid="{00000000-0005-0000-0000-0000A1010000}"/>
    <cellStyle name="Heading 3 2 2 6" xfId="932" xr:uid="{00000000-0005-0000-0000-0000A2010000}"/>
    <cellStyle name="Heading 3 2 2 6 2" xfId="988" xr:uid="{00000000-0005-0000-0000-0000A3010000}"/>
    <cellStyle name="Heading 3 2 2 6 2 2" xfId="1093" xr:uid="{00000000-0005-0000-0000-0000A4010000}"/>
    <cellStyle name="Heading 3 2 2 6 2 2 2" xfId="1352" xr:uid="{00000000-0005-0000-0000-0000A5010000}"/>
    <cellStyle name="Heading 3 2 2 6 2 3" xfId="1149" xr:uid="{00000000-0005-0000-0000-0000A6010000}"/>
    <cellStyle name="Heading 3 2 2 6 2 3 2" xfId="1408" xr:uid="{00000000-0005-0000-0000-0000A7010000}"/>
    <cellStyle name="Heading 3 2 2 6 2 4" xfId="1247" xr:uid="{00000000-0005-0000-0000-0000A8010000}"/>
    <cellStyle name="Heading 3 2 2 6 3" xfId="1037" xr:uid="{00000000-0005-0000-0000-0000A9010000}"/>
    <cellStyle name="Heading 3 2 2 6 3 2" xfId="1296" xr:uid="{00000000-0005-0000-0000-0000AA010000}"/>
    <cellStyle name="Heading 3 2 2 6 4" xfId="1198" xr:uid="{00000000-0005-0000-0000-0000AB010000}"/>
    <cellStyle name="Heading 3 2 2 7" xfId="967" xr:uid="{00000000-0005-0000-0000-0000AC010000}"/>
    <cellStyle name="Heading 3 2 2 7 2" xfId="1023" xr:uid="{00000000-0005-0000-0000-0000AD010000}"/>
    <cellStyle name="Heading 3 2 2 7 2 2" xfId="1128" xr:uid="{00000000-0005-0000-0000-0000AE010000}"/>
    <cellStyle name="Heading 3 2 2 7 2 2 2" xfId="1387" xr:uid="{00000000-0005-0000-0000-0000AF010000}"/>
    <cellStyle name="Heading 3 2 2 7 2 3" xfId="1184" xr:uid="{00000000-0005-0000-0000-0000B0010000}"/>
    <cellStyle name="Heading 3 2 2 7 2 3 2" xfId="1443" xr:uid="{00000000-0005-0000-0000-0000B1010000}"/>
    <cellStyle name="Heading 3 2 2 7 2 4" xfId="1282" xr:uid="{00000000-0005-0000-0000-0000B2010000}"/>
    <cellStyle name="Heading 3 2 2 7 3" xfId="1072" xr:uid="{00000000-0005-0000-0000-0000B3010000}"/>
    <cellStyle name="Heading 3 2 2 7 3 2" xfId="1331" xr:uid="{00000000-0005-0000-0000-0000B4010000}"/>
    <cellStyle name="Heading 3 2 2 7 4" xfId="1233" xr:uid="{00000000-0005-0000-0000-0000B5010000}"/>
    <cellStyle name="Heading 3 2 2 8" xfId="973" xr:uid="{00000000-0005-0000-0000-0000B6010000}"/>
    <cellStyle name="Heading 3 2 2 8 2" xfId="1029" xr:uid="{00000000-0005-0000-0000-0000B7010000}"/>
    <cellStyle name="Heading 3 2 2 8 2 2" xfId="1134" xr:uid="{00000000-0005-0000-0000-0000B8010000}"/>
    <cellStyle name="Heading 3 2 2 8 2 2 2" xfId="1393" xr:uid="{00000000-0005-0000-0000-0000B9010000}"/>
    <cellStyle name="Heading 3 2 2 8 2 3" xfId="1190" xr:uid="{00000000-0005-0000-0000-0000BA010000}"/>
    <cellStyle name="Heading 3 2 2 8 2 3 2" xfId="1449" xr:uid="{00000000-0005-0000-0000-0000BB010000}"/>
    <cellStyle name="Heading 3 2 2 8 2 4" xfId="1288" xr:uid="{00000000-0005-0000-0000-0000BC010000}"/>
    <cellStyle name="Heading 3 2 2 8 3" xfId="1078" xr:uid="{00000000-0005-0000-0000-0000BD010000}"/>
    <cellStyle name="Heading 3 2 2 8 3 2" xfId="1337" xr:uid="{00000000-0005-0000-0000-0000BE010000}"/>
    <cellStyle name="Heading 3 2 2 9" xfId="980" xr:uid="{00000000-0005-0000-0000-0000BF010000}"/>
    <cellStyle name="Heading 3 2 2 9 2" xfId="1085" xr:uid="{00000000-0005-0000-0000-0000C0010000}"/>
    <cellStyle name="Heading 3 2 2 9 2 2" xfId="1344" xr:uid="{00000000-0005-0000-0000-0000C1010000}"/>
    <cellStyle name="Heading 3 2 2 9 3" xfId="1141" xr:uid="{00000000-0005-0000-0000-0000C2010000}"/>
    <cellStyle name="Heading 3 2 2 9 3 2" xfId="1400" xr:uid="{00000000-0005-0000-0000-0000C3010000}"/>
    <cellStyle name="Heading 3 2 2 9 4" xfId="1239" xr:uid="{00000000-0005-0000-0000-0000C4010000}"/>
    <cellStyle name="Heading 3 2 3" xfId="338" xr:uid="{00000000-0005-0000-0000-0000C5010000}"/>
    <cellStyle name="Heading 3 2 3 2" xfId="945" xr:uid="{00000000-0005-0000-0000-0000C6010000}"/>
    <cellStyle name="Heading 3 2 3 2 2" xfId="1001" xr:uid="{00000000-0005-0000-0000-0000C7010000}"/>
    <cellStyle name="Heading 3 2 3 2 2 2" xfId="1106" xr:uid="{00000000-0005-0000-0000-0000C8010000}"/>
    <cellStyle name="Heading 3 2 3 2 2 2 2" xfId="1365" xr:uid="{00000000-0005-0000-0000-0000C9010000}"/>
    <cellStyle name="Heading 3 2 3 2 2 3" xfId="1162" xr:uid="{00000000-0005-0000-0000-0000CA010000}"/>
    <cellStyle name="Heading 3 2 3 2 2 3 2" xfId="1421" xr:uid="{00000000-0005-0000-0000-0000CB010000}"/>
    <cellStyle name="Heading 3 2 3 2 2 4" xfId="1260" xr:uid="{00000000-0005-0000-0000-0000CC010000}"/>
    <cellStyle name="Heading 3 2 3 2 3" xfId="1050" xr:uid="{00000000-0005-0000-0000-0000CD010000}"/>
    <cellStyle name="Heading 3 2 3 2 3 2" xfId="1309" xr:uid="{00000000-0005-0000-0000-0000CE010000}"/>
    <cellStyle name="Heading 3 2 3 2 4" xfId="1211" xr:uid="{00000000-0005-0000-0000-0000CF010000}"/>
    <cellStyle name="Heading 3 2 3 3" xfId="949" xr:uid="{00000000-0005-0000-0000-0000D0010000}"/>
    <cellStyle name="Heading 3 2 3 3 2" xfId="1005" xr:uid="{00000000-0005-0000-0000-0000D1010000}"/>
    <cellStyle name="Heading 3 2 3 3 2 2" xfId="1110" xr:uid="{00000000-0005-0000-0000-0000D2010000}"/>
    <cellStyle name="Heading 3 2 3 3 2 2 2" xfId="1369" xr:uid="{00000000-0005-0000-0000-0000D3010000}"/>
    <cellStyle name="Heading 3 2 3 3 2 3" xfId="1166" xr:uid="{00000000-0005-0000-0000-0000D4010000}"/>
    <cellStyle name="Heading 3 2 3 3 2 3 2" xfId="1425" xr:uid="{00000000-0005-0000-0000-0000D5010000}"/>
    <cellStyle name="Heading 3 2 3 3 2 4" xfId="1264" xr:uid="{00000000-0005-0000-0000-0000D6010000}"/>
    <cellStyle name="Heading 3 2 3 3 3" xfId="1054" xr:uid="{00000000-0005-0000-0000-0000D7010000}"/>
    <cellStyle name="Heading 3 2 3 3 3 2" xfId="1313" xr:uid="{00000000-0005-0000-0000-0000D8010000}"/>
    <cellStyle name="Heading 3 2 3 3 4" xfId="1215" xr:uid="{00000000-0005-0000-0000-0000D9010000}"/>
    <cellStyle name="Heading 3 2 3 4" xfId="955" xr:uid="{00000000-0005-0000-0000-0000DA010000}"/>
    <cellStyle name="Heading 3 2 3 4 2" xfId="1011" xr:uid="{00000000-0005-0000-0000-0000DB010000}"/>
    <cellStyle name="Heading 3 2 3 4 2 2" xfId="1116" xr:uid="{00000000-0005-0000-0000-0000DC010000}"/>
    <cellStyle name="Heading 3 2 3 4 2 2 2" xfId="1375" xr:uid="{00000000-0005-0000-0000-0000DD010000}"/>
    <cellStyle name="Heading 3 2 3 4 2 3" xfId="1172" xr:uid="{00000000-0005-0000-0000-0000DE010000}"/>
    <cellStyle name="Heading 3 2 3 4 2 3 2" xfId="1431" xr:uid="{00000000-0005-0000-0000-0000DF010000}"/>
    <cellStyle name="Heading 3 2 3 4 2 4" xfId="1270" xr:uid="{00000000-0005-0000-0000-0000E0010000}"/>
    <cellStyle name="Heading 3 2 3 4 3" xfId="1060" xr:uid="{00000000-0005-0000-0000-0000E1010000}"/>
    <cellStyle name="Heading 3 2 3 4 3 2" xfId="1319" xr:uid="{00000000-0005-0000-0000-0000E2010000}"/>
    <cellStyle name="Heading 3 2 3 4 4" xfId="1221" xr:uid="{00000000-0005-0000-0000-0000E3010000}"/>
    <cellStyle name="Heading 3 2 3 5" xfId="953" xr:uid="{00000000-0005-0000-0000-0000E4010000}"/>
    <cellStyle name="Heading 3 2 3 5 2" xfId="1009" xr:uid="{00000000-0005-0000-0000-0000E5010000}"/>
    <cellStyle name="Heading 3 2 3 5 2 2" xfId="1114" xr:uid="{00000000-0005-0000-0000-0000E6010000}"/>
    <cellStyle name="Heading 3 2 3 5 2 2 2" xfId="1373" xr:uid="{00000000-0005-0000-0000-0000E7010000}"/>
    <cellStyle name="Heading 3 2 3 5 2 3" xfId="1170" xr:uid="{00000000-0005-0000-0000-0000E8010000}"/>
    <cellStyle name="Heading 3 2 3 5 2 3 2" xfId="1429" xr:uid="{00000000-0005-0000-0000-0000E9010000}"/>
    <cellStyle name="Heading 3 2 3 5 2 4" xfId="1268" xr:uid="{00000000-0005-0000-0000-0000EA010000}"/>
    <cellStyle name="Heading 3 2 3 5 3" xfId="1058" xr:uid="{00000000-0005-0000-0000-0000EB010000}"/>
    <cellStyle name="Heading 3 2 3 5 3 2" xfId="1317" xr:uid="{00000000-0005-0000-0000-0000EC010000}"/>
    <cellStyle name="Heading 3 2 3 5 4" xfId="1219" xr:uid="{00000000-0005-0000-0000-0000ED010000}"/>
    <cellStyle name="Heading 3 2 3 6" xfId="933" xr:uid="{00000000-0005-0000-0000-0000EE010000}"/>
    <cellStyle name="Heading 3 2 3 6 2" xfId="989" xr:uid="{00000000-0005-0000-0000-0000EF010000}"/>
    <cellStyle name="Heading 3 2 3 6 2 2" xfId="1094" xr:uid="{00000000-0005-0000-0000-0000F0010000}"/>
    <cellStyle name="Heading 3 2 3 6 2 2 2" xfId="1353" xr:uid="{00000000-0005-0000-0000-0000F1010000}"/>
    <cellStyle name="Heading 3 2 3 6 2 3" xfId="1150" xr:uid="{00000000-0005-0000-0000-0000F2010000}"/>
    <cellStyle name="Heading 3 2 3 6 2 3 2" xfId="1409" xr:uid="{00000000-0005-0000-0000-0000F3010000}"/>
    <cellStyle name="Heading 3 2 3 6 2 4" xfId="1248" xr:uid="{00000000-0005-0000-0000-0000F4010000}"/>
    <cellStyle name="Heading 3 2 3 6 3" xfId="1038" xr:uid="{00000000-0005-0000-0000-0000F5010000}"/>
    <cellStyle name="Heading 3 2 3 6 3 2" xfId="1297" xr:uid="{00000000-0005-0000-0000-0000F6010000}"/>
    <cellStyle name="Heading 3 2 3 6 4" xfId="1199" xr:uid="{00000000-0005-0000-0000-0000F7010000}"/>
    <cellStyle name="Heading 3 2 3 7" xfId="958" xr:uid="{00000000-0005-0000-0000-0000F8010000}"/>
    <cellStyle name="Heading 3 2 3 7 2" xfId="1014" xr:uid="{00000000-0005-0000-0000-0000F9010000}"/>
    <cellStyle name="Heading 3 2 3 7 2 2" xfId="1119" xr:uid="{00000000-0005-0000-0000-0000FA010000}"/>
    <cellStyle name="Heading 3 2 3 7 2 2 2" xfId="1378" xr:uid="{00000000-0005-0000-0000-0000FB010000}"/>
    <cellStyle name="Heading 3 2 3 7 2 3" xfId="1175" xr:uid="{00000000-0005-0000-0000-0000FC010000}"/>
    <cellStyle name="Heading 3 2 3 7 2 3 2" xfId="1434" xr:uid="{00000000-0005-0000-0000-0000FD010000}"/>
    <cellStyle name="Heading 3 2 3 7 2 4" xfId="1273" xr:uid="{00000000-0005-0000-0000-0000FE010000}"/>
    <cellStyle name="Heading 3 2 3 7 3" xfId="1063" xr:uid="{00000000-0005-0000-0000-0000FF010000}"/>
    <cellStyle name="Heading 3 2 3 7 3 2" xfId="1322" xr:uid="{00000000-0005-0000-0000-000000020000}"/>
    <cellStyle name="Heading 3 2 3 7 4" xfId="1224" xr:uid="{00000000-0005-0000-0000-000001020000}"/>
    <cellStyle name="Heading 3 2 3 8" xfId="974" xr:uid="{00000000-0005-0000-0000-000002020000}"/>
    <cellStyle name="Heading 3 2 3 8 2" xfId="1030" xr:uid="{00000000-0005-0000-0000-000003020000}"/>
    <cellStyle name="Heading 3 2 3 8 2 2" xfId="1135" xr:uid="{00000000-0005-0000-0000-000004020000}"/>
    <cellStyle name="Heading 3 2 3 8 2 2 2" xfId="1394" xr:uid="{00000000-0005-0000-0000-000005020000}"/>
    <cellStyle name="Heading 3 2 3 8 2 3" xfId="1191" xr:uid="{00000000-0005-0000-0000-000006020000}"/>
    <cellStyle name="Heading 3 2 3 8 2 3 2" xfId="1450" xr:uid="{00000000-0005-0000-0000-000007020000}"/>
    <cellStyle name="Heading 3 2 3 8 2 4" xfId="1289" xr:uid="{00000000-0005-0000-0000-000008020000}"/>
    <cellStyle name="Heading 3 2 3 8 3" xfId="1079" xr:uid="{00000000-0005-0000-0000-000009020000}"/>
    <cellStyle name="Heading 3 2 3 8 3 2" xfId="1338" xr:uid="{00000000-0005-0000-0000-00000A020000}"/>
    <cellStyle name="Heading 3 2 3 9" xfId="981" xr:uid="{00000000-0005-0000-0000-00000B020000}"/>
    <cellStyle name="Heading 3 2 3 9 2" xfId="1086" xr:uid="{00000000-0005-0000-0000-00000C020000}"/>
    <cellStyle name="Heading 3 2 3 9 2 2" xfId="1345" xr:uid="{00000000-0005-0000-0000-00000D020000}"/>
    <cellStyle name="Heading 3 2 3 9 3" xfId="1142" xr:uid="{00000000-0005-0000-0000-00000E020000}"/>
    <cellStyle name="Heading 3 2 3 9 3 2" xfId="1401" xr:uid="{00000000-0005-0000-0000-00000F020000}"/>
    <cellStyle name="Heading 3 2 3 9 4" xfId="1240" xr:uid="{00000000-0005-0000-0000-000010020000}"/>
    <cellStyle name="Heading 3 2 4" xfId="930" xr:uid="{00000000-0005-0000-0000-000011020000}"/>
    <cellStyle name="Heading 3 2 4 2" xfId="986" xr:uid="{00000000-0005-0000-0000-000012020000}"/>
    <cellStyle name="Heading 3 2 4 2 2" xfId="1091" xr:uid="{00000000-0005-0000-0000-000013020000}"/>
    <cellStyle name="Heading 3 2 4 2 2 2" xfId="1350" xr:uid="{00000000-0005-0000-0000-000014020000}"/>
    <cellStyle name="Heading 3 2 4 2 3" xfId="1147" xr:uid="{00000000-0005-0000-0000-000015020000}"/>
    <cellStyle name="Heading 3 2 4 2 3 2" xfId="1406" xr:uid="{00000000-0005-0000-0000-000016020000}"/>
    <cellStyle name="Heading 3 2 4 2 4" xfId="1245" xr:uid="{00000000-0005-0000-0000-000017020000}"/>
    <cellStyle name="Heading 3 2 4 3" xfId="1035" xr:uid="{00000000-0005-0000-0000-000018020000}"/>
    <cellStyle name="Heading 3 2 4 3 2" xfId="1294" xr:uid="{00000000-0005-0000-0000-000019020000}"/>
    <cellStyle name="Heading 3 2 4 4" xfId="1196" xr:uid="{00000000-0005-0000-0000-00001A020000}"/>
    <cellStyle name="Heading 3 2 5" xfId="940" xr:uid="{00000000-0005-0000-0000-00001B020000}"/>
    <cellStyle name="Heading 3 2 5 2" xfId="996" xr:uid="{00000000-0005-0000-0000-00001C020000}"/>
    <cellStyle name="Heading 3 2 5 2 2" xfId="1101" xr:uid="{00000000-0005-0000-0000-00001D020000}"/>
    <cellStyle name="Heading 3 2 5 2 2 2" xfId="1360" xr:uid="{00000000-0005-0000-0000-00001E020000}"/>
    <cellStyle name="Heading 3 2 5 2 3" xfId="1157" xr:uid="{00000000-0005-0000-0000-00001F020000}"/>
    <cellStyle name="Heading 3 2 5 2 3 2" xfId="1416" xr:uid="{00000000-0005-0000-0000-000020020000}"/>
    <cellStyle name="Heading 3 2 5 2 4" xfId="1255" xr:uid="{00000000-0005-0000-0000-000021020000}"/>
    <cellStyle name="Heading 3 2 5 3" xfId="1045" xr:uid="{00000000-0005-0000-0000-000022020000}"/>
    <cellStyle name="Heading 3 2 5 3 2" xfId="1304" xr:uid="{00000000-0005-0000-0000-000023020000}"/>
    <cellStyle name="Heading 3 2 5 4" xfId="1206" xr:uid="{00000000-0005-0000-0000-000024020000}"/>
    <cellStyle name="Heading 3 2 6" xfId="964" xr:uid="{00000000-0005-0000-0000-000025020000}"/>
    <cellStyle name="Heading 3 2 6 2" xfId="1020" xr:uid="{00000000-0005-0000-0000-000026020000}"/>
    <cellStyle name="Heading 3 2 6 2 2" xfId="1125" xr:uid="{00000000-0005-0000-0000-000027020000}"/>
    <cellStyle name="Heading 3 2 6 2 2 2" xfId="1384" xr:uid="{00000000-0005-0000-0000-000028020000}"/>
    <cellStyle name="Heading 3 2 6 2 3" xfId="1181" xr:uid="{00000000-0005-0000-0000-000029020000}"/>
    <cellStyle name="Heading 3 2 6 2 3 2" xfId="1440" xr:uid="{00000000-0005-0000-0000-00002A020000}"/>
    <cellStyle name="Heading 3 2 6 2 4" xfId="1279" xr:uid="{00000000-0005-0000-0000-00002B020000}"/>
    <cellStyle name="Heading 3 2 6 3" xfId="1069" xr:uid="{00000000-0005-0000-0000-00002C020000}"/>
    <cellStyle name="Heading 3 2 6 3 2" xfId="1328" xr:uid="{00000000-0005-0000-0000-00002D020000}"/>
    <cellStyle name="Heading 3 2 6 4" xfId="1230" xr:uid="{00000000-0005-0000-0000-00002E020000}"/>
    <cellStyle name="Heading 3 2 7" xfId="960" xr:uid="{00000000-0005-0000-0000-00002F020000}"/>
    <cellStyle name="Heading 3 2 7 2" xfId="1016" xr:uid="{00000000-0005-0000-0000-000030020000}"/>
    <cellStyle name="Heading 3 2 7 2 2" xfId="1121" xr:uid="{00000000-0005-0000-0000-000031020000}"/>
    <cellStyle name="Heading 3 2 7 2 2 2" xfId="1380" xr:uid="{00000000-0005-0000-0000-000032020000}"/>
    <cellStyle name="Heading 3 2 7 2 3" xfId="1177" xr:uid="{00000000-0005-0000-0000-000033020000}"/>
    <cellStyle name="Heading 3 2 7 2 3 2" xfId="1436" xr:uid="{00000000-0005-0000-0000-000034020000}"/>
    <cellStyle name="Heading 3 2 7 2 4" xfId="1275" xr:uid="{00000000-0005-0000-0000-000035020000}"/>
    <cellStyle name="Heading 3 2 7 3" xfId="1065" xr:uid="{00000000-0005-0000-0000-000036020000}"/>
    <cellStyle name="Heading 3 2 7 3 2" xfId="1324" xr:uid="{00000000-0005-0000-0000-000037020000}"/>
    <cellStyle name="Heading 3 2 7 4" xfId="1226" xr:uid="{00000000-0005-0000-0000-000038020000}"/>
    <cellStyle name="Heading 3 2 8" xfId="929" xr:uid="{00000000-0005-0000-0000-000039020000}"/>
    <cellStyle name="Heading 3 2 8 2" xfId="985" xr:uid="{00000000-0005-0000-0000-00003A020000}"/>
    <cellStyle name="Heading 3 2 8 2 2" xfId="1090" xr:uid="{00000000-0005-0000-0000-00003B020000}"/>
    <cellStyle name="Heading 3 2 8 2 2 2" xfId="1349" xr:uid="{00000000-0005-0000-0000-00003C020000}"/>
    <cellStyle name="Heading 3 2 8 2 3" xfId="1146" xr:uid="{00000000-0005-0000-0000-00003D020000}"/>
    <cellStyle name="Heading 3 2 8 2 3 2" xfId="1405" xr:uid="{00000000-0005-0000-0000-00003E020000}"/>
    <cellStyle name="Heading 3 2 8 2 4" xfId="1244" xr:uid="{00000000-0005-0000-0000-00003F020000}"/>
    <cellStyle name="Heading 3 2 8 3" xfId="1034" xr:uid="{00000000-0005-0000-0000-000040020000}"/>
    <cellStyle name="Heading 3 2 8 3 2" xfId="1293" xr:uid="{00000000-0005-0000-0000-000041020000}"/>
    <cellStyle name="Heading 3 2 8 4" xfId="1195" xr:uid="{00000000-0005-0000-0000-000042020000}"/>
    <cellStyle name="Heading 3 2 9" xfId="965" xr:uid="{00000000-0005-0000-0000-000043020000}"/>
    <cellStyle name="Heading 3 2 9 2" xfId="1021" xr:uid="{00000000-0005-0000-0000-000044020000}"/>
    <cellStyle name="Heading 3 2 9 2 2" xfId="1126" xr:uid="{00000000-0005-0000-0000-000045020000}"/>
    <cellStyle name="Heading 3 2 9 2 2 2" xfId="1385" xr:uid="{00000000-0005-0000-0000-000046020000}"/>
    <cellStyle name="Heading 3 2 9 2 3" xfId="1182" xr:uid="{00000000-0005-0000-0000-000047020000}"/>
    <cellStyle name="Heading 3 2 9 2 3 2" xfId="1441" xr:uid="{00000000-0005-0000-0000-000048020000}"/>
    <cellStyle name="Heading 3 2 9 2 4" xfId="1280" xr:uid="{00000000-0005-0000-0000-000049020000}"/>
    <cellStyle name="Heading 3 2 9 3" xfId="1070" xr:uid="{00000000-0005-0000-0000-00004A020000}"/>
    <cellStyle name="Heading 3 2 9 3 2" xfId="1329" xr:uid="{00000000-0005-0000-0000-00004B020000}"/>
    <cellStyle name="Heading 3 2 9 4" xfId="1231" xr:uid="{00000000-0005-0000-0000-00004C020000}"/>
    <cellStyle name="Heading 3 3" xfId="94" xr:uid="{00000000-0005-0000-0000-00004D020000}"/>
    <cellStyle name="Heading 3 3 2" xfId="931" xr:uid="{00000000-0005-0000-0000-00004E020000}"/>
    <cellStyle name="Heading 3 3 2 2" xfId="987" xr:uid="{00000000-0005-0000-0000-00004F020000}"/>
    <cellStyle name="Heading 3 3 2 2 2" xfId="1092" xr:uid="{00000000-0005-0000-0000-000050020000}"/>
    <cellStyle name="Heading 3 3 2 2 2 2" xfId="1351" xr:uid="{00000000-0005-0000-0000-000051020000}"/>
    <cellStyle name="Heading 3 3 2 2 3" xfId="1148" xr:uid="{00000000-0005-0000-0000-000052020000}"/>
    <cellStyle name="Heading 3 3 2 2 3 2" xfId="1407" xr:uid="{00000000-0005-0000-0000-000053020000}"/>
    <cellStyle name="Heading 3 3 2 2 4" xfId="1246" xr:uid="{00000000-0005-0000-0000-000054020000}"/>
    <cellStyle name="Heading 3 3 2 3" xfId="1036" xr:uid="{00000000-0005-0000-0000-000055020000}"/>
    <cellStyle name="Heading 3 3 2 3 2" xfId="1295" xr:uid="{00000000-0005-0000-0000-000056020000}"/>
    <cellStyle name="Heading 3 3 2 4" xfId="1197" xr:uid="{00000000-0005-0000-0000-000057020000}"/>
    <cellStyle name="Heading 3 3 3" xfId="941" xr:uid="{00000000-0005-0000-0000-000058020000}"/>
    <cellStyle name="Heading 3 3 3 2" xfId="997" xr:uid="{00000000-0005-0000-0000-000059020000}"/>
    <cellStyle name="Heading 3 3 3 2 2" xfId="1102" xr:uid="{00000000-0005-0000-0000-00005A020000}"/>
    <cellStyle name="Heading 3 3 3 2 2 2" xfId="1361" xr:uid="{00000000-0005-0000-0000-00005B020000}"/>
    <cellStyle name="Heading 3 3 3 2 3" xfId="1158" xr:uid="{00000000-0005-0000-0000-00005C020000}"/>
    <cellStyle name="Heading 3 3 3 2 3 2" xfId="1417" xr:uid="{00000000-0005-0000-0000-00005D020000}"/>
    <cellStyle name="Heading 3 3 3 2 4" xfId="1256" xr:uid="{00000000-0005-0000-0000-00005E020000}"/>
    <cellStyle name="Heading 3 3 3 3" xfId="1046" xr:uid="{00000000-0005-0000-0000-00005F020000}"/>
    <cellStyle name="Heading 3 3 3 3 2" xfId="1305" xr:uid="{00000000-0005-0000-0000-000060020000}"/>
    <cellStyle name="Heading 3 3 3 4" xfId="1207" xr:uid="{00000000-0005-0000-0000-000061020000}"/>
    <cellStyle name="Heading 3 3 4" xfId="968" xr:uid="{00000000-0005-0000-0000-000062020000}"/>
    <cellStyle name="Heading 3 3 4 2" xfId="1024" xr:uid="{00000000-0005-0000-0000-000063020000}"/>
    <cellStyle name="Heading 3 3 4 2 2" xfId="1129" xr:uid="{00000000-0005-0000-0000-000064020000}"/>
    <cellStyle name="Heading 3 3 4 2 2 2" xfId="1388" xr:uid="{00000000-0005-0000-0000-000065020000}"/>
    <cellStyle name="Heading 3 3 4 2 3" xfId="1185" xr:uid="{00000000-0005-0000-0000-000066020000}"/>
    <cellStyle name="Heading 3 3 4 2 3 2" xfId="1444" xr:uid="{00000000-0005-0000-0000-000067020000}"/>
    <cellStyle name="Heading 3 3 4 2 4" xfId="1283" xr:uid="{00000000-0005-0000-0000-000068020000}"/>
    <cellStyle name="Heading 3 3 4 3" xfId="1073" xr:uid="{00000000-0005-0000-0000-000069020000}"/>
    <cellStyle name="Heading 3 3 4 3 2" xfId="1332" xr:uid="{00000000-0005-0000-0000-00006A020000}"/>
    <cellStyle name="Heading 3 3 4 4" xfId="1234" xr:uid="{00000000-0005-0000-0000-00006B020000}"/>
    <cellStyle name="Heading 3 3 5" xfId="966" xr:uid="{00000000-0005-0000-0000-00006C020000}"/>
    <cellStyle name="Heading 3 3 5 2" xfId="1022" xr:uid="{00000000-0005-0000-0000-00006D020000}"/>
    <cellStyle name="Heading 3 3 5 2 2" xfId="1127" xr:uid="{00000000-0005-0000-0000-00006E020000}"/>
    <cellStyle name="Heading 3 3 5 2 2 2" xfId="1386" xr:uid="{00000000-0005-0000-0000-00006F020000}"/>
    <cellStyle name="Heading 3 3 5 2 3" xfId="1183" xr:uid="{00000000-0005-0000-0000-000070020000}"/>
    <cellStyle name="Heading 3 3 5 2 3 2" xfId="1442" xr:uid="{00000000-0005-0000-0000-000071020000}"/>
    <cellStyle name="Heading 3 3 5 2 4" xfId="1281" xr:uid="{00000000-0005-0000-0000-000072020000}"/>
    <cellStyle name="Heading 3 3 5 3" xfId="1071" xr:uid="{00000000-0005-0000-0000-000073020000}"/>
    <cellStyle name="Heading 3 3 5 3 2" xfId="1330" xr:uid="{00000000-0005-0000-0000-000074020000}"/>
    <cellStyle name="Heading 3 3 5 4" xfId="1232" xr:uid="{00000000-0005-0000-0000-000075020000}"/>
    <cellStyle name="Heading 3 3 6" xfId="961" xr:uid="{00000000-0005-0000-0000-000076020000}"/>
    <cellStyle name="Heading 3 3 6 2" xfId="1017" xr:uid="{00000000-0005-0000-0000-000077020000}"/>
    <cellStyle name="Heading 3 3 6 2 2" xfId="1122" xr:uid="{00000000-0005-0000-0000-000078020000}"/>
    <cellStyle name="Heading 3 3 6 2 2 2" xfId="1381" xr:uid="{00000000-0005-0000-0000-000079020000}"/>
    <cellStyle name="Heading 3 3 6 2 3" xfId="1178" xr:uid="{00000000-0005-0000-0000-00007A020000}"/>
    <cellStyle name="Heading 3 3 6 2 3 2" xfId="1437" xr:uid="{00000000-0005-0000-0000-00007B020000}"/>
    <cellStyle name="Heading 3 3 6 2 4" xfId="1276" xr:uid="{00000000-0005-0000-0000-00007C020000}"/>
    <cellStyle name="Heading 3 3 6 3" xfId="1066" xr:uid="{00000000-0005-0000-0000-00007D020000}"/>
    <cellStyle name="Heading 3 3 6 3 2" xfId="1325" xr:uid="{00000000-0005-0000-0000-00007E020000}"/>
    <cellStyle name="Heading 3 3 6 4" xfId="1227" xr:uid="{00000000-0005-0000-0000-00007F020000}"/>
    <cellStyle name="Heading 3 3 7" xfId="951" xr:uid="{00000000-0005-0000-0000-000080020000}"/>
    <cellStyle name="Heading 3 3 7 2" xfId="1007" xr:uid="{00000000-0005-0000-0000-000081020000}"/>
    <cellStyle name="Heading 3 3 7 2 2" xfId="1112" xr:uid="{00000000-0005-0000-0000-000082020000}"/>
    <cellStyle name="Heading 3 3 7 2 2 2" xfId="1371" xr:uid="{00000000-0005-0000-0000-000083020000}"/>
    <cellStyle name="Heading 3 3 7 2 3" xfId="1168" xr:uid="{00000000-0005-0000-0000-000084020000}"/>
    <cellStyle name="Heading 3 3 7 2 3 2" xfId="1427" xr:uid="{00000000-0005-0000-0000-000085020000}"/>
    <cellStyle name="Heading 3 3 7 2 4" xfId="1266" xr:uid="{00000000-0005-0000-0000-000086020000}"/>
    <cellStyle name="Heading 3 3 7 3" xfId="1056" xr:uid="{00000000-0005-0000-0000-000087020000}"/>
    <cellStyle name="Heading 3 3 7 3 2" xfId="1315" xr:uid="{00000000-0005-0000-0000-000088020000}"/>
    <cellStyle name="Heading 3 3 7 4" xfId="1217" xr:uid="{00000000-0005-0000-0000-000089020000}"/>
    <cellStyle name="Heading 3 3 8" xfId="970" xr:uid="{00000000-0005-0000-0000-00008A020000}"/>
    <cellStyle name="Heading 3 3 8 2" xfId="1026" xr:uid="{00000000-0005-0000-0000-00008B020000}"/>
    <cellStyle name="Heading 3 3 8 2 2" xfId="1131" xr:uid="{00000000-0005-0000-0000-00008C020000}"/>
    <cellStyle name="Heading 3 3 8 2 2 2" xfId="1390" xr:uid="{00000000-0005-0000-0000-00008D020000}"/>
    <cellStyle name="Heading 3 3 8 2 3" xfId="1187" xr:uid="{00000000-0005-0000-0000-00008E020000}"/>
    <cellStyle name="Heading 3 3 8 2 3 2" xfId="1446" xr:uid="{00000000-0005-0000-0000-00008F020000}"/>
    <cellStyle name="Heading 3 3 8 2 4" xfId="1285" xr:uid="{00000000-0005-0000-0000-000090020000}"/>
    <cellStyle name="Heading 3 3 8 3" xfId="1075" xr:uid="{00000000-0005-0000-0000-000091020000}"/>
    <cellStyle name="Heading 3 3 8 3 2" xfId="1334" xr:uid="{00000000-0005-0000-0000-000092020000}"/>
    <cellStyle name="Heading 3 3 9" xfId="977" xr:uid="{00000000-0005-0000-0000-000093020000}"/>
    <cellStyle name="Heading 3 3 9 2" xfId="1082" xr:uid="{00000000-0005-0000-0000-000094020000}"/>
    <cellStyle name="Heading 3 3 9 2 2" xfId="1341" xr:uid="{00000000-0005-0000-0000-000095020000}"/>
    <cellStyle name="Heading 3 3 9 3" xfId="1138" xr:uid="{00000000-0005-0000-0000-000096020000}"/>
    <cellStyle name="Heading 3 3 9 3 2" xfId="1397" xr:uid="{00000000-0005-0000-0000-000097020000}"/>
    <cellStyle name="Heading 3 3 9 4" xfId="1236" xr:uid="{00000000-0005-0000-0000-000098020000}"/>
    <cellStyle name="Heading 3 4" xfId="339" xr:uid="{00000000-0005-0000-0000-000099020000}"/>
    <cellStyle name="Heading 3 4 2" xfId="946" xr:uid="{00000000-0005-0000-0000-00009A020000}"/>
    <cellStyle name="Heading 3 4 2 2" xfId="1002" xr:uid="{00000000-0005-0000-0000-00009B020000}"/>
    <cellStyle name="Heading 3 4 2 2 2" xfId="1107" xr:uid="{00000000-0005-0000-0000-00009C020000}"/>
    <cellStyle name="Heading 3 4 2 2 2 2" xfId="1366" xr:uid="{00000000-0005-0000-0000-00009D020000}"/>
    <cellStyle name="Heading 3 4 2 2 3" xfId="1163" xr:uid="{00000000-0005-0000-0000-00009E020000}"/>
    <cellStyle name="Heading 3 4 2 2 3 2" xfId="1422" xr:uid="{00000000-0005-0000-0000-00009F020000}"/>
    <cellStyle name="Heading 3 4 2 2 4" xfId="1261" xr:uid="{00000000-0005-0000-0000-0000A0020000}"/>
    <cellStyle name="Heading 3 4 2 3" xfId="1051" xr:uid="{00000000-0005-0000-0000-0000A1020000}"/>
    <cellStyle name="Heading 3 4 2 3 2" xfId="1310" xr:uid="{00000000-0005-0000-0000-0000A2020000}"/>
    <cellStyle name="Heading 3 4 2 4" xfId="1212" xr:uid="{00000000-0005-0000-0000-0000A3020000}"/>
    <cellStyle name="Heading 3 4 3" xfId="950" xr:uid="{00000000-0005-0000-0000-0000A4020000}"/>
    <cellStyle name="Heading 3 4 3 2" xfId="1006" xr:uid="{00000000-0005-0000-0000-0000A5020000}"/>
    <cellStyle name="Heading 3 4 3 2 2" xfId="1111" xr:uid="{00000000-0005-0000-0000-0000A6020000}"/>
    <cellStyle name="Heading 3 4 3 2 2 2" xfId="1370" xr:uid="{00000000-0005-0000-0000-0000A7020000}"/>
    <cellStyle name="Heading 3 4 3 2 3" xfId="1167" xr:uid="{00000000-0005-0000-0000-0000A8020000}"/>
    <cellStyle name="Heading 3 4 3 2 3 2" xfId="1426" xr:uid="{00000000-0005-0000-0000-0000A9020000}"/>
    <cellStyle name="Heading 3 4 3 2 4" xfId="1265" xr:uid="{00000000-0005-0000-0000-0000AA020000}"/>
    <cellStyle name="Heading 3 4 3 3" xfId="1055" xr:uid="{00000000-0005-0000-0000-0000AB020000}"/>
    <cellStyle name="Heading 3 4 3 3 2" xfId="1314" xr:uid="{00000000-0005-0000-0000-0000AC020000}"/>
    <cellStyle name="Heading 3 4 3 4" xfId="1216" xr:uid="{00000000-0005-0000-0000-0000AD020000}"/>
    <cellStyle name="Heading 3 4 4" xfId="927" xr:uid="{00000000-0005-0000-0000-0000AE020000}"/>
    <cellStyle name="Heading 3 4 4 2" xfId="983" xr:uid="{00000000-0005-0000-0000-0000AF020000}"/>
    <cellStyle name="Heading 3 4 4 2 2" xfId="1088" xr:uid="{00000000-0005-0000-0000-0000B0020000}"/>
    <cellStyle name="Heading 3 4 4 2 2 2" xfId="1347" xr:uid="{00000000-0005-0000-0000-0000B1020000}"/>
    <cellStyle name="Heading 3 4 4 2 3" xfId="1144" xr:uid="{00000000-0005-0000-0000-0000B2020000}"/>
    <cellStyle name="Heading 3 4 4 2 3 2" xfId="1403" xr:uid="{00000000-0005-0000-0000-0000B3020000}"/>
    <cellStyle name="Heading 3 4 4 2 4" xfId="1242" xr:uid="{00000000-0005-0000-0000-0000B4020000}"/>
    <cellStyle name="Heading 3 4 4 3" xfId="1032" xr:uid="{00000000-0005-0000-0000-0000B5020000}"/>
    <cellStyle name="Heading 3 4 4 3 2" xfId="1291" xr:uid="{00000000-0005-0000-0000-0000B6020000}"/>
    <cellStyle name="Heading 3 4 4 4" xfId="1193" xr:uid="{00000000-0005-0000-0000-0000B7020000}"/>
    <cellStyle name="Heading 3 4 5" xfId="942" xr:uid="{00000000-0005-0000-0000-0000B8020000}"/>
    <cellStyle name="Heading 3 4 5 2" xfId="998" xr:uid="{00000000-0005-0000-0000-0000B9020000}"/>
    <cellStyle name="Heading 3 4 5 2 2" xfId="1103" xr:uid="{00000000-0005-0000-0000-0000BA020000}"/>
    <cellStyle name="Heading 3 4 5 2 2 2" xfId="1362" xr:uid="{00000000-0005-0000-0000-0000BB020000}"/>
    <cellStyle name="Heading 3 4 5 2 3" xfId="1159" xr:uid="{00000000-0005-0000-0000-0000BC020000}"/>
    <cellStyle name="Heading 3 4 5 2 3 2" xfId="1418" xr:uid="{00000000-0005-0000-0000-0000BD020000}"/>
    <cellStyle name="Heading 3 4 5 2 4" xfId="1257" xr:uid="{00000000-0005-0000-0000-0000BE020000}"/>
    <cellStyle name="Heading 3 4 5 3" xfId="1047" xr:uid="{00000000-0005-0000-0000-0000BF020000}"/>
    <cellStyle name="Heading 3 4 5 3 2" xfId="1306" xr:uid="{00000000-0005-0000-0000-0000C0020000}"/>
    <cellStyle name="Heading 3 4 5 4" xfId="1208" xr:uid="{00000000-0005-0000-0000-0000C1020000}"/>
    <cellStyle name="Heading 3 4 6" xfId="963" xr:uid="{00000000-0005-0000-0000-0000C2020000}"/>
    <cellStyle name="Heading 3 4 6 2" xfId="1019" xr:uid="{00000000-0005-0000-0000-0000C3020000}"/>
    <cellStyle name="Heading 3 4 6 2 2" xfId="1124" xr:uid="{00000000-0005-0000-0000-0000C4020000}"/>
    <cellStyle name="Heading 3 4 6 2 2 2" xfId="1383" xr:uid="{00000000-0005-0000-0000-0000C5020000}"/>
    <cellStyle name="Heading 3 4 6 2 3" xfId="1180" xr:uid="{00000000-0005-0000-0000-0000C6020000}"/>
    <cellStyle name="Heading 3 4 6 2 3 2" xfId="1439" xr:uid="{00000000-0005-0000-0000-0000C7020000}"/>
    <cellStyle name="Heading 3 4 6 2 4" xfId="1278" xr:uid="{00000000-0005-0000-0000-0000C8020000}"/>
    <cellStyle name="Heading 3 4 6 3" xfId="1068" xr:uid="{00000000-0005-0000-0000-0000C9020000}"/>
    <cellStyle name="Heading 3 4 6 3 2" xfId="1327" xr:uid="{00000000-0005-0000-0000-0000CA020000}"/>
    <cellStyle name="Heading 3 4 6 4" xfId="1229" xr:uid="{00000000-0005-0000-0000-0000CB020000}"/>
    <cellStyle name="Heading 3 4 7" xfId="936" xr:uid="{00000000-0005-0000-0000-0000CC020000}"/>
    <cellStyle name="Heading 3 4 7 2" xfId="992" xr:uid="{00000000-0005-0000-0000-0000CD020000}"/>
    <cellStyle name="Heading 3 4 7 2 2" xfId="1097" xr:uid="{00000000-0005-0000-0000-0000CE020000}"/>
    <cellStyle name="Heading 3 4 7 2 2 2" xfId="1356" xr:uid="{00000000-0005-0000-0000-0000CF020000}"/>
    <cellStyle name="Heading 3 4 7 2 3" xfId="1153" xr:uid="{00000000-0005-0000-0000-0000D0020000}"/>
    <cellStyle name="Heading 3 4 7 2 3 2" xfId="1412" xr:uid="{00000000-0005-0000-0000-0000D1020000}"/>
    <cellStyle name="Heading 3 4 7 2 4" xfId="1251" xr:uid="{00000000-0005-0000-0000-0000D2020000}"/>
    <cellStyle name="Heading 3 4 7 3" xfId="1041" xr:uid="{00000000-0005-0000-0000-0000D3020000}"/>
    <cellStyle name="Heading 3 4 7 3 2" xfId="1300" xr:uid="{00000000-0005-0000-0000-0000D4020000}"/>
    <cellStyle name="Heading 3 4 7 4" xfId="1202" xr:uid="{00000000-0005-0000-0000-0000D5020000}"/>
    <cellStyle name="Heading 3 4 8" xfId="975" xr:uid="{00000000-0005-0000-0000-0000D6020000}"/>
    <cellStyle name="Heading 3 4 8 2" xfId="1031" xr:uid="{00000000-0005-0000-0000-0000D7020000}"/>
    <cellStyle name="Heading 3 4 8 2 2" xfId="1136" xr:uid="{00000000-0005-0000-0000-0000D8020000}"/>
    <cellStyle name="Heading 3 4 8 2 2 2" xfId="1395" xr:uid="{00000000-0005-0000-0000-0000D9020000}"/>
    <cellStyle name="Heading 3 4 8 2 3" xfId="1192" xr:uid="{00000000-0005-0000-0000-0000DA020000}"/>
    <cellStyle name="Heading 3 4 8 2 3 2" xfId="1451" xr:uid="{00000000-0005-0000-0000-0000DB020000}"/>
    <cellStyle name="Heading 3 4 8 2 4" xfId="1290" xr:uid="{00000000-0005-0000-0000-0000DC020000}"/>
    <cellStyle name="Heading 3 4 8 3" xfId="1080" xr:uid="{00000000-0005-0000-0000-0000DD020000}"/>
    <cellStyle name="Heading 3 4 8 3 2" xfId="1339" xr:uid="{00000000-0005-0000-0000-0000DE020000}"/>
    <cellStyle name="Heading 3 4 9" xfId="982" xr:uid="{00000000-0005-0000-0000-0000DF020000}"/>
    <cellStyle name="Heading 3 4 9 2" xfId="1087" xr:uid="{00000000-0005-0000-0000-0000E0020000}"/>
    <cellStyle name="Heading 3 4 9 2 2" xfId="1346" xr:uid="{00000000-0005-0000-0000-0000E1020000}"/>
    <cellStyle name="Heading 3 4 9 3" xfId="1143" xr:uid="{00000000-0005-0000-0000-0000E2020000}"/>
    <cellStyle name="Heading 3 4 9 3 2" xfId="1402" xr:uid="{00000000-0005-0000-0000-0000E3020000}"/>
    <cellStyle name="Heading 3 4 9 4" xfId="1241" xr:uid="{00000000-0005-0000-0000-0000E4020000}"/>
    <cellStyle name="Heading 4 2" xfId="95" xr:uid="{00000000-0005-0000-0000-0000E5020000}"/>
    <cellStyle name="Heading 4 2 2" xfId="340" xr:uid="{00000000-0005-0000-0000-0000E6020000}"/>
    <cellStyle name="Heading 4 2 3" xfId="341" xr:uid="{00000000-0005-0000-0000-0000E7020000}"/>
    <cellStyle name="Heading 4 3" xfId="96" xr:uid="{00000000-0005-0000-0000-0000E8020000}"/>
    <cellStyle name="Heading 4 4" xfId="342" xr:uid="{00000000-0005-0000-0000-0000E9020000}"/>
    <cellStyle name="HeadingTable" xfId="343" xr:uid="{00000000-0005-0000-0000-0000EA020000}"/>
    <cellStyle name="HeadingTable 2" xfId="344" xr:uid="{00000000-0005-0000-0000-0000EB020000}"/>
    <cellStyle name="HeadingTable 3" xfId="345" xr:uid="{00000000-0005-0000-0000-0000EC020000}"/>
    <cellStyle name="highlightExposure" xfId="346" xr:uid="{00000000-0005-0000-0000-0000ED020000}"/>
    <cellStyle name="highlightExposure 2" xfId="347" xr:uid="{00000000-0005-0000-0000-0000EE020000}"/>
    <cellStyle name="highlightExposure 2 2" xfId="348" xr:uid="{00000000-0005-0000-0000-0000EF020000}"/>
    <cellStyle name="highlightExposure 3" xfId="349" xr:uid="{00000000-0005-0000-0000-0000F0020000}"/>
    <cellStyle name="highlightExposure 3 2" xfId="350" xr:uid="{00000000-0005-0000-0000-0000F1020000}"/>
    <cellStyle name="highlightExposure 4" xfId="351" xr:uid="{00000000-0005-0000-0000-0000F2020000}"/>
    <cellStyle name="highlightExposure 5" xfId="352" xr:uid="{00000000-0005-0000-0000-0000F3020000}"/>
    <cellStyle name="highlightPD" xfId="353" xr:uid="{00000000-0005-0000-0000-0000F4020000}"/>
    <cellStyle name="highlightPD 2" xfId="354" xr:uid="{00000000-0005-0000-0000-0000F5020000}"/>
    <cellStyle name="highlightPD 2 2" xfId="355" xr:uid="{00000000-0005-0000-0000-0000F6020000}"/>
    <cellStyle name="highlightPD 3" xfId="356" xr:uid="{00000000-0005-0000-0000-0000F7020000}"/>
    <cellStyle name="highlightPD 3 2" xfId="357" xr:uid="{00000000-0005-0000-0000-0000F8020000}"/>
    <cellStyle name="highlightPD 4" xfId="358" xr:uid="{00000000-0005-0000-0000-0000F9020000}"/>
    <cellStyle name="highlightPD 5" xfId="359" xr:uid="{00000000-0005-0000-0000-0000FA020000}"/>
    <cellStyle name="highlightPercentage" xfId="360" xr:uid="{00000000-0005-0000-0000-0000FB020000}"/>
    <cellStyle name="highlightPercentage 2" xfId="361" xr:uid="{00000000-0005-0000-0000-0000FC020000}"/>
    <cellStyle name="highlightPercentage 2 2" xfId="362" xr:uid="{00000000-0005-0000-0000-0000FD020000}"/>
    <cellStyle name="highlightPercentage 3" xfId="363" xr:uid="{00000000-0005-0000-0000-0000FE020000}"/>
    <cellStyle name="highlightPercentage 3 2" xfId="364" xr:uid="{00000000-0005-0000-0000-0000FF020000}"/>
    <cellStyle name="highlightPercentage 4" xfId="365" xr:uid="{00000000-0005-0000-0000-000000030000}"/>
    <cellStyle name="highlightPercentage 5" xfId="366" xr:uid="{00000000-0005-0000-0000-000001030000}"/>
    <cellStyle name="highlightText" xfId="367" xr:uid="{00000000-0005-0000-0000-000002030000}"/>
    <cellStyle name="highlightText 2" xfId="368" xr:uid="{00000000-0005-0000-0000-000003030000}"/>
    <cellStyle name="highlightText 3" xfId="369" xr:uid="{00000000-0005-0000-0000-000004030000}"/>
    <cellStyle name="highlightText 4" xfId="370" xr:uid="{00000000-0005-0000-0000-000005030000}"/>
    <cellStyle name="Hipervínculo 2" xfId="371" xr:uid="{00000000-0005-0000-0000-000006030000}"/>
    <cellStyle name="Hivatkozott cella" xfId="372" xr:uid="{00000000-0005-0000-0000-000007030000}"/>
    <cellStyle name="Hyperlink 2" xfId="373" xr:uid="{00000000-0005-0000-0000-000008030000}"/>
    <cellStyle name="Hyperlink 2 2" xfId="374" xr:uid="{00000000-0005-0000-0000-000009030000}"/>
    <cellStyle name="Hyperlink 2 3" xfId="375" xr:uid="{00000000-0005-0000-0000-00000A030000}"/>
    <cellStyle name="Hyperlink 3" xfId="376" xr:uid="{00000000-0005-0000-0000-00000B030000}"/>
    <cellStyle name="Hyperlink 3 2" xfId="377" xr:uid="{00000000-0005-0000-0000-00000C030000}"/>
    <cellStyle name="Hyperlink 3 3" xfId="378" xr:uid="{00000000-0005-0000-0000-00000D030000}"/>
    <cellStyle name="Hyperlink 3 4" xfId="379" xr:uid="{00000000-0005-0000-0000-00000E030000}"/>
    <cellStyle name="Incorrecto" xfId="97" xr:uid="{00000000-0005-0000-0000-00000F030000}"/>
    <cellStyle name="Input 2" xfId="98" xr:uid="{00000000-0005-0000-0000-000010030000}"/>
    <cellStyle name="Input 2 2" xfId="380" xr:uid="{00000000-0005-0000-0000-000011030000}"/>
    <cellStyle name="Input 2 3" xfId="381" xr:uid="{00000000-0005-0000-0000-000012030000}"/>
    <cellStyle name="Input 2 4" xfId="382" xr:uid="{00000000-0005-0000-0000-000013030000}"/>
    <cellStyle name="Input 3" xfId="99" xr:uid="{00000000-0005-0000-0000-000014030000}"/>
    <cellStyle name="inputDate" xfId="383" xr:uid="{00000000-0005-0000-0000-000015030000}"/>
    <cellStyle name="inputDate 2" xfId="384" xr:uid="{00000000-0005-0000-0000-000016030000}"/>
    <cellStyle name="inputDate 2 2" xfId="385" xr:uid="{00000000-0005-0000-0000-000017030000}"/>
    <cellStyle name="inputDate 3" xfId="386" xr:uid="{00000000-0005-0000-0000-000018030000}"/>
    <cellStyle name="inputDate 3 2" xfId="387" xr:uid="{00000000-0005-0000-0000-000019030000}"/>
    <cellStyle name="inputDate 4" xfId="388" xr:uid="{00000000-0005-0000-0000-00001A030000}"/>
    <cellStyle name="inputDate 5" xfId="389" xr:uid="{00000000-0005-0000-0000-00001B030000}"/>
    <cellStyle name="inputExposure" xfId="390" xr:uid="{00000000-0005-0000-0000-00001C030000}"/>
    <cellStyle name="inputExposure 2" xfId="391" xr:uid="{00000000-0005-0000-0000-00001D030000}"/>
    <cellStyle name="inputExposure 2 2" xfId="392" xr:uid="{00000000-0005-0000-0000-00001E030000}"/>
    <cellStyle name="inputExposure 2 2 2" xfId="393" xr:uid="{00000000-0005-0000-0000-00001F030000}"/>
    <cellStyle name="inputExposure 2 3" xfId="394" xr:uid="{00000000-0005-0000-0000-000020030000}"/>
    <cellStyle name="inputExposure 2 3 2" xfId="395" xr:uid="{00000000-0005-0000-0000-000021030000}"/>
    <cellStyle name="inputExposure 2 4" xfId="396" xr:uid="{00000000-0005-0000-0000-000022030000}"/>
    <cellStyle name="inputExposure 3" xfId="397" xr:uid="{00000000-0005-0000-0000-000023030000}"/>
    <cellStyle name="inputExposure 3 2" xfId="398" xr:uid="{00000000-0005-0000-0000-000024030000}"/>
    <cellStyle name="inputExposure 4" xfId="399" xr:uid="{00000000-0005-0000-0000-000025030000}"/>
    <cellStyle name="inputMaturity" xfId="400" xr:uid="{00000000-0005-0000-0000-000026030000}"/>
    <cellStyle name="inputMaturity 2" xfId="401" xr:uid="{00000000-0005-0000-0000-000027030000}"/>
    <cellStyle name="inputMaturity 2 2" xfId="402" xr:uid="{00000000-0005-0000-0000-000028030000}"/>
    <cellStyle name="inputMaturity 3" xfId="403" xr:uid="{00000000-0005-0000-0000-000029030000}"/>
    <cellStyle name="inputMaturity 3 2" xfId="404" xr:uid="{00000000-0005-0000-0000-00002A030000}"/>
    <cellStyle name="inputMaturity 4" xfId="405" xr:uid="{00000000-0005-0000-0000-00002B030000}"/>
    <cellStyle name="inputMaturity 5" xfId="406" xr:uid="{00000000-0005-0000-0000-00002C030000}"/>
    <cellStyle name="inputParameterE" xfId="407" xr:uid="{00000000-0005-0000-0000-00002D030000}"/>
    <cellStyle name="inputParameterE 2" xfId="408" xr:uid="{00000000-0005-0000-0000-00002E030000}"/>
    <cellStyle name="inputParameterE 2 2" xfId="409" xr:uid="{00000000-0005-0000-0000-00002F030000}"/>
    <cellStyle name="inputParameterE 3" xfId="410" xr:uid="{00000000-0005-0000-0000-000030030000}"/>
    <cellStyle name="inputParameterE 3 2" xfId="411" xr:uid="{00000000-0005-0000-0000-000031030000}"/>
    <cellStyle name="inputParameterE 4" xfId="412" xr:uid="{00000000-0005-0000-0000-000032030000}"/>
    <cellStyle name="inputParameterE 5" xfId="413" xr:uid="{00000000-0005-0000-0000-000033030000}"/>
    <cellStyle name="inputPD" xfId="414" xr:uid="{00000000-0005-0000-0000-000034030000}"/>
    <cellStyle name="inputPD 2" xfId="415" xr:uid="{00000000-0005-0000-0000-000035030000}"/>
    <cellStyle name="inputPD 2 2" xfId="416" xr:uid="{00000000-0005-0000-0000-000036030000}"/>
    <cellStyle name="inputPD 3" xfId="417" xr:uid="{00000000-0005-0000-0000-000037030000}"/>
    <cellStyle name="inputPD 3 2" xfId="418" xr:uid="{00000000-0005-0000-0000-000038030000}"/>
    <cellStyle name="inputPD 4" xfId="419" xr:uid="{00000000-0005-0000-0000-000039030000}"/>
    <cellStyle name="inputPD 5" xfId="420" xr:uid="{00000000-0005-0000-0000-00003A030000}"/>
    <cellStyle name="inputPercentage" xfId="421" xr:uid="{00000000-0005-0000-0000-00003B030000}"/>
    <cellStyle name="inputPercentage 2" xfId="422" xr:uid="{00000000-0005-0000-0000-00003C030000}"/>
    <cellStyle name="inputPercentage 2 2" xfId="423" xr:uid="{00000000-0005-0000-0000-00003D030000}"/>
    <cellStyle name="inputPercentage 3" xfId="424" xr:uid="{00000000-0005-0000-0000-00003E030000}"/>
    <cellStyle name="inputPercentage 3 2" xfId="425" xr:uid="{00000000-0005-0000-0000-00003F030000}"/>
    <cellStyle name="inputPercentage 4" xfId="426" xr:uid="{00000000-0005-0000-0000-000040030000}"/>
    <cellStyle name="inputPercentage 5" xfId="427" xr:uid="{00000000-0005-0000-0000-000041030000}"/>
    <cellStyle name="inputPercentageL" xfId="428" xr:uid="{00000000-0005-0000-0000-000042030000}"/>
    <cellStyle name="inputPercentageL 2" xfId="429" xr:uid="{00000000-0005-0000-0000-000043030000}"/>
    <cellStyle name="inputPercentageL 2 2" xfId="430" xr:uid="{00000000-0005-0000-0000-000044030000}"/>
    <cellStyle name="inputPercentageL 3" xfId="431" xr:uid="{00000000-0005-0000-0000-000045030000}"/>
    <cellStyle name="inputPercentageL 3 2" xfId="432" xr:uid="{00000000-0005-0000-0000-000046030000}"/>
    <cellStyle name="inputPercentageL 4" xfId="433" xr:uid="{00000000-0005-0000-0000-000047030000}"/>
    <cellStyle name="inputPercentageL 5" xfId="434" xr:uid="{00000000-0005-0000-0000-000048030000}"/>
    <cellStyle name="inputPercentageS" xfId="435" xr:uid="{00000000-0005-0000-0000-000049030000}"/>
    <cellStyle name="inputPercentageS 2" xfId="436" xr:uid="{00000000-0005-0000-0000-00004A030000}"/>
    <cellStyle name="inputPercentageS 2 2" xfId="437" xr:uid="{00000000-0005-0000-0000-00004B030000}"/>
    <cellStyle name="inputPercentageS 3" xfId="438" xr:uid="{00000000-0005-0000-0000-00004C030000}"/>
    <cellStyle name="inputPercentageS 3 2" xfId="439" xr:uid="{00000000-0005-0000-0000-00004D030000}"/>
    <cellStyle name="inputPercentageS 4" xfId="440" xr:uid="{00000000-0005-0000-0000-00004E030000}"/>
    <cellStyle name="inputPercentageS 5" xfId="441" xr:uid="{00000000-0005-0000-0000-00004F030000}"/>
    <cellStyle name="inputSelection" xfId="442" xr:uid="{00000000-0005-0000-0000-000050030000}"/>
    <cellStyle name="inputSelection 2" xfId="443" xr:uid="{00000000-0005-0000-0000-000051030000}"/>
    <cellStyle name="inputSelection 2 2" xfId="444" xr:uid="{00000000-0005-0000-0000-000052030000}"/>
    <cellStyle name="inputSelection 2 2 2" xfId="445" xr:uid="{00000000-0005-0000-0000-000053030000}"/>
    <cellStyle name="inputSelection 2 3" xfId="446" xr:uid="{00000000-0005-0000-0000-000054030000}"/>
    <cellStyle name="inputSelection 3" xfId="447" xr:uid="{00000000-0005-0000-0000-000055030000}"/>
    <cellStyle name="inputSelection 3 2" xfId="448" xr:uid="{00000000-0005-0000-0000-000056030000}"/>
    <cellStyle name="inputSelection 4" xfId="449" xr:uid="{00000000-0005-0000-0000-000057030000}"/>
    <cellStyle name="inputSelection 5" xfId="450" xr:uid="{00000000-0005-0000-0000-000058030000}"/>
    <cellStyle name="inputText" xfId="451" xr:uid="{00000000-0005-0000-0000-000059030000}"/>
    <cellStyle name="inputText 2" xfId="452" xr:uid="{00000000-0005-0000-0000-00005A030000}"/>
    <cellStyle name="inputText 2 2" xfId="453" xr:uid="{00000000-0005-0000-0000-00005B030000}"/>
    <cellStyle name="inputText 3" xfId="454" xr:uid="{00000000-0005-0000-0000-00005C030000}"/>
    <cellStyle name="inputText 3 2" xfId="455" xr:uid="{00000000-0005-0000-0000-00005D030000}"/>
    <cellStyle name="inputText 4" xfId="456" xr:uid="{00000000-0005-0000-0000-00005E030000}"/>
    <cellStyle name="inputText 5" xfId="457" xr:uid="{00000000-0005-0000-0000-00005F030000}"/>
    <cellStyle name="Jegyzet" xfId="458" xr:uid="{00000000-0005-0000-0000-000060030000}"/>
    <cellStyle name="Jegyzet 2" xfId="459" xr:uid="{00000000-0005-0000-0000-000061030000}"/>
    <cellStyle name="Jelölőszín (1)" xfId="460" xr:uid="{00000000-0005-0000-0000-000062030000}"/>
    <cellStyle name="Jelölőszín (2)" xfId="461" xr:uid="{00000000-0005-0000-0000-000063030000}"/>
    <cellStyle name="Jelölőszín (3)" xfId="462" xr:uid="{00000000-0005-0000-0000-000064030000}"/>
    <cellStyle name="Jelölőszín (4)" xfId="463" xr:uid="{00000000-0005-0000-0000-000065030000}"/>
    <cellStyle name="Jelölőszín (5)" xfId="464" xr:uid="{00000000-0005-0000-0000-000066030000}"/>
    <cellStyle name="Jelölőszín (6)" xfId="465" xr:uid="{00000000-0005-0000-0000-000067030000}"/>
    <cellStyle name="Jó" xfId="466" xr:uid="{00000000-0005-0000-0000-000068030000}"/>
    <cellStyle name="Kimenet" xfId="467" xr:uid="{00000000-0005-0000-0000-000069030000}"/>
    <cellStyle name="Kimenet 2" xfId="468" xr:uid="{00000000-0005-0000-0000-00006A030000}"/>
    <cellStyle name="Lien hypertexte 2" xfId="469" xr:uid="{00000000-0005-0000-0000-00006B030000}"/>
    <cellStyle name="Lien hypertexte 3" xfId="470" xr:uid="{00000000-0005-0000-0000-00006C030000}"/>
    <cellStyle name="Linked Cell 2" xfId="100" xr:uid="{00000000-0005-0000-0000-00006D030000}"/>
    <cellStyle name="Linked Cell 2 2" xfId="471" xr:uid="{00000000-0005-0000-0000-00006E030000}"/>
    <cellStyle name="Linked Cell 2 3" xfId="472" xr:uid="{00000000-0005-0000-0000-00006F030000}"/>
    <cellStyle name="Linked Cell 3" xfId="101" xr:uid="{00000000-0005-0000-0000-000070030000}"/>
    <cellStyle name="Magyarázó szöveg" xfId="473" xr:uid="{00000000-0005-0000-0000-000071030000}"/>
    <cellStyle name="Migliaia 2" xfId="474" xr:uid="{00000000-0005-0000-0000-000072030000}"/>
    <cellStyle name="Millares 2" xfId="102" xr:uid="{00000000-0005-0000-0000-000073030000}"/>
    <cellStyle name="Millares 2 2" xfId="103" xr:uid="{00000000-0005-0000-0000-000074030000}"/>
    <cellStyle name="Millares 3" xfId="104" xr:uid="{00000000-0005-0000-0000-000075030000}"/>
    <cellStyle name="Millares 3 2" xfId="105" xr:uid="{00000000-0005-0000-0000-000076030000}"/>
    <cellStyle name="Navadno_List1" xfId="475" xr:uid="{00000000-0005-0000-0000-000077030000}"/>
    <cellStyle name="Neutral 2" xfId="106" xr:uid="{00000000-0005-0000-0000-000078030000}"/>
    <cellStyle name="Neutral 2 2" xfId="476" xr:uid="{00000000-0005-0000-0000-000079030000}"/>
    <cellStyle name="Neutral 2 3" xfId="477" xr:uid="{00000000-0005-0000-0000-00007A030000}"/>
    <cellStyle name="Neutral 3" xfId="107" xr:uid="{00000000-0005-0000-0000-00007B030000}"/>
    <cellStyle name="Normal" xfId="0" builtinId="0"/>
    <cellStyle name="Normal 10" xfId="143" xr:uid="{00000000-0005-0000-0000-00007D030000}"/>
    <cellStyle name="Normal 10 2" xfId="478" xr:uid="{00000000-0005-0000-0000-00007E030000}"/>
    <cellStyle name="Normal 10 3" xfId="479" xr:uid="{00000000-0005-0000-0000-00007F030000}"/>
    <cellStyle name="Normal 11" xfId="480" xr:uid="{00000000-0005-0000-0000-000080030000}"/>
    <cellStyle name="Normal 11 2" xfId="481" xr:uid="{00000000-0005-0000-0000-000081030000}"/>
    <cellStyle name="Normal 11 3" xfId="108" xr:uid="{00000000-0005-0000-0000-000082030000}"/>
    <cellStyle name="Normal 12" xfId="482" xr:uid="{00000000-0005-0000-0000-000083030000}"/>
    <cellStyle name="Normal 12 2" xfId="483" xr:uid="{00000000-0005-0000-0000-000084030000}"/>
    <cellStyle name="Normal 12 3" xfId="484" xr:uid="{00000000-0005-0000-0000-000085030000}"/>
    <cellStyle name="Normal 13" xfId="485" xr:uid="{00000000-0005-0000-0000-000086030000}"/>
    <cellStyle name="Normal 13 2" xfId="486" xr:uid="{00000000-0005-0000-0000-000087030000}"/>
    <cellStyle name="Normal 13 2 2" xfId="487" xr:uid="{00000000-0005-0000-0000-000088030000}"/>
    <cellStyle name="Normal 13 3" xfId="146" xr:uid="{00000000-0005-0000-0000-000089030000}"/>
    <cellStyle name="Normal 14" xfId="488" xr:uid="{00000000-0005-0000-0000-00008A030000}"/>
    <cellStyle name="Normal 14 2" xfId="489" xr:uid="{00000000-0005-0000-0000-00008B030000}"/>
    <cellStyle name="Normal 14 2 2" xfId="490" xr:uid="{00000000-0005-0000-0000-00008C030000}"/>
    <cellStyle name="Normal 15" xfId="491" xr:uid="{00000000-0005-0000-0000-00008D030000}"/>
    <cellStyle name="Normal 15 2" xfId="492" xr:uid="{00000000-0005-0000-0000-00008E030000}"/>
    <cellStyle name="Normal 15 4" xfId="493" xr:uid="{00000000-0005-0000-0000-00008F030000}"/>
    <cellStyle name="Normal 16" xfId="494" xr:uid="{00000000-0005-0000-0000-000090030000}"/>
    <cellStyle name="Normal 17" xfId="495" xr:uid="{00000000-0005-0000-0000-000091030000}"/>
    <cellStyle name="Normal 18" xfId="496" xr:uid="{00000000-0005-0000-0000-000092030000}"/>
    <cellStyle name="Normal 2" xfId="109" xr:uid="{00000000-0005-0000-0000-000093030000}"/>
    <cellStyle name="Normal 2 2" xfId="110" xr:uid="{00000000-0005-0000-0000-000094030000}"/>
    <cellStyle name="Normal 2 2 2" xfId="111" xr:uid="{00000000-0005-0000-0000-000095030000}"/>
    <cellStyle name="Normal 2 2 2 2" xfId="497" xr:uid="{00000000-0005-0000-0000-000096030000}"/>
    <cellStyle name="Normal 2 2 3" xfId="498" xr:uid="{00000000-0005-0000-0000-000097030000}"/>
    <cellStyle name="Normal 2 2 3 2" xfId="499" xr:uid="{00000000-0005-0000-0000-000098030000}"/>
    <cellStyle name="Normal 2 2_COREP GL04rev3" xfId="500" xr:uid="{00000000-0005-0000-0000-000099030000}"/>
    <cellStyle name="Normal 2 3" xfId="112" xr:uid="{00000000-0005-0000-0000-00009A030000}"/>
    <cellStyle name="Normal 2 4" xfId="144" xr:uid="{00000000-0005-0000-0000-00009B030000}"/>
    <cellStyle name="Normal 2 4 2" xfId="501" xr:uid="{00000000-0005-0000-0000-00009C030000}"/>
    <cellStyle name="Normal 2 4 3" xfId="502" xr:uid="{00000000-0005-0000-0000-00009D030000}"/>
    <cellStyle name="Normal 2 5" xfId="503" xr:uid="{00000000-0005-0000-0000-00009E030000}"/>
    <cellStyle name="Normal 2 5 2" xfId="504" xr:uid="{00000000-0005-0000-0000-00009F030000}"/>
    <cellStyle name="Normal 2 5 3" xfId="505" xr:uid="{00000000-0005-0000-0000-0000A0030000}"/>
    <cellStyle name="Normal 2 6" xfId="506" xr:uid="{00000000-0005-0000-0000-0000A1030000}"/>
    <cellStyle name="Normal 2 6 2" xfId="507" xr:uid="{00000000-0005-0000-0000-0000A2030000}"/>
    <cellStyle name="Normal 2 6 2 2" xfId="508" xr:uid="{00000000-0005-0000-0000-0000A3030000}"/>
    <cellStyle name="Normal 2 6 2 2 2" xfId="509" xr:uid="{00000000-0005-0000-0000-0000A4030000}"/>
    <cellStyle name="Normal 2 6 2 2 3" xfId="510" xr:uid="{00000000-0005-0000-0000-0000A5030000}"/>
    <cellStyle name="Normal 2 6 2 3" xfId="511" xr:uid="{00000000-0005-0000-0000-0000A6030000}"/>
    <cellStyle name="Normal 2 6 2 3 2" xfId="512" xr:uid="{00000000-0005-0000-0000-0000A7030000}"/>
    <cellStyle name="Normal 2 6 2 3 2 2" xfId="513" xr:uid="{00000000-0005-0000-0000-0000A8030000}"/>
    <cellStyle name="Normal 2 6 2 3 2 2 2" xfId="514" xr:uid="{00000000-0005-0000-0000-0000A9030000}"/>
    <cellStyle name="Normal 2 6 2 3 2 2 3" xfId="515" xr:uid="{00000000-0005-0000-0000-0000AA030000}"/>
    <cellStyle name="Normal 2 6 2 3 2 3" xfId="516" xr:uid="{00000000-0005-0000-0000-0000AB030000}"/>
    <cellStyle name="Normal 2 6 2 3 2 3 2" xfId="517" xr:uid="{00000000-0005-0000-0000-0000AC030000}"/>
    <cellStyle name="Normal 2 6 2 3 2 3 3" xfId="518" xr:uid="{00000000-0005-0000-0000-0000AD030000}"/>
    <cellStyle name="Normal 2 6 2 3 2 4" xfId="519" xr:uid="{00000000-0005-0000-0000-0000AE030000}"/>
    <cellStyle name="Normal 2 6 2 3 2 5" xfId="520" xr:uid="{00000000-0005-0000-0000-0000AF030000}"/>
    <cellStyle name="Normal 2 6 2 3 3" xfId="521" xr:uid="{00000000-0005-0000-0000-0000B0030000}"/>
    <cellStyle name="Normal 2 6 2 3 4" xfId="522" xr:uid="{00000000-0005-0000-0000-0000B1030000}"/>
    <cellStyle name="Normal 2 6 2 4" xfId="523" xr:uid="{00000000-0005-0000-0000-0000B2030000}"/>
    <cellStyle name="Normal 2 6 2 5" xfId="524" xr:uid="{00000000-0005-0000-0000-0000B3030000}"/>
    <cellStyle name="Normal 2 6 3" xfId="525" xr:uid="{00000000-0005-0000-0000-0000B4030000}"/>
    <cellStyle name="Normal 2 6 4" xfId="526" xr:uid="{00000000-0005-0000-0000-0000B5030000}"/>
    <cellStyle name="Normal 2 7" xfId="527" xr:uid="{00000000-0005-0000-0000-0000B6030000}"/>
    <cellStyle name="Normal 2_~0149226" xfId="113" xr:uid="{00000000-0005-0000-0000-0000B7030000}"/>
    <cellStyle name="Normal 3" xfId="114" xr:uid="{00000000-0005-0000-0000-0000B8030000}"/>
    <cellStyle name="Normal 3 2" xfId="115" xr:uid="{00000000-0005-0000-0000-0000B9030000}"/>
    <cellStyle name="Normal 3 2 2" xfId="528" xr:uid="{00000000-0005-0000-0000-0000BA030000}"/>
    <cellStyle name="Normal 3 3" xfId="529" xr:uid="{00000000-0005-0000-0000-0000BB030000}"/>
    <cellStyle name="Normal 3 4" xfId="530" xr:uid="{00000000-0005-0000-0000-0000BC030000}"/>
    <cellStyle name="Normal 3 5" xfId="531" xr:uid="{00000000-0005-0000-0000-0000BD030000}"/>
    <cellStyle name="Normal 3_~1520012" xfId="532" xr:uid="{00000000-0005-0000-0000-0000BE030000}"/>
    <cellStyle name="Normal 4" xfId="116" xr:uid="{00000000-0005-0000-0000-0000BF030000}"/>
    <cellStyle name="Normal 4 2" xfId="533" xr:uid="{00000000-0005-0000-0000-0000C0030000}"/>
    <cellStyle name="Normal 4 3" xfId="534" xr:uid="{00000000-0005-0000-0000-0000C1030000}"/>
    <cellStyle name="Normal 4 4" xfId="535" xr:uid="{00000000-0005-0000-0000-0000C2030000}"/>
    <cellStyle name="Normal 5" xfId="117" xr:uid="{00000000-0005-0000-0000-0000C3030000}"/>
    <cellStyle name="Normal 5 2" xfId="118" xr:uid="{00000000-0005-0000-0000-0000C4030000}"/>
    <cellStyle name="Normal 5 2 2" xfId="536" xr:uid="{00000000-0005-0000-0000-0000C5030000}"/>
    <cellStyle name="Normal 5 2 3" xfId="537" xr:uid="{00000000-0005-0000-0000-0000C6030000}"/>
    <cellStyle name="Normal 5 3" xfId="538" xr:uid="{00000000-0005-0000-0000-0000C7030000}"/>
    <cellStyle name="Normal 5 4" xfId="539" xr:uid="{00000000-0005-0000-0000-0000C8030000}"/>
    <cellStyle name="Normal 5_20130128_ITS on reporting_Annex I_CA" xfId="540" xr:uid="{00000000-0005-0000-0000-0000C9030000}"/>
    <cellStyle name="Normal 6" xfId="119" xr:uid="{00000000-0005-0000-0000-0000CA030000}"/>
    <cellStyle name="Normal 6 2" xfId="541" xr:uid="{00000000-0005-0000-0000-0000CB030000}"/>
    <cellStyle name="Normal 6 3" xfId="542" xr:uid="{00000000-0005-0000-0000-0000CC030000}"/>
    <cellStyle name="Normal 7" xfId="120" xr:uid="{00000000-0005-0000-0000-0000CD030000}"/>
    <cellStyle name="Normal 7 2" xfId="543" xr:uid="{00000000-0005-0000-0000-0000CE030000}"/>
    <cellStyle name="Normal 7 3" xfId="544" xr:uid="{00000000-0005-0000-0000-0000CF030000}"/>
    <cellStyle name="Normal 7 4" xfId="545" xr:uid="{00000000-0005-0000-0000-0000D0030000}"/>
    <cellStyle name="Normal 7 5" xfId="546" xr:uid="{00000000-0005-0000-0000-0000D1030000}"/>
    <cellStyle name="Normal 7 6" xfId="547" xr:uid="{00000000-0005-0000-0000-0000D2030000}"/>
    <cellStyle name="Normal 8" xfId="121" xr:uid="{00000000-0005-0000-0000-0000D3030000}"/>
    <cellStyle name="Normal 8 2" xfId="548" xr:uid="{00000000-0005-0000-0000-0000D4030000}"/>
    <cellStyle name="Normal 8 2 2" xfId="549" xr:uid="{00000000-0005-0000-0000-0000D5030000}"/>
    <cellStyle name="Normal 8 2 2 2" xfId="550" xr:uid="{00000000-0005-0000-0000-0000D6030000}"/>
    <cellStyle name="Normal 8 2 2 2 2" xfId="551" xr:uid="{00000000-0005-0000-0000-0000D7030000}"/>
    <cellStyle name="Normal 8 2 2 3" xfId="552" xr:uid="{00000000-0005-0000-0000-0000D8030000}"/>
    <cellStyle name="Normal 8 2 2 4" xfId="553" xr:uid="{00000000-0005-0000-0000-0000D9030000}"/>
    <cellStyle name="Normal 8 2 2 4 2" xfId="554" xr:uid="{00000000-0005-0000-0000-0000DA030000}"/>
    <cellStyle name="Normal 8 2 2 5" xfId="555" xr:uid="{00000000-0005-0000-0000-0000DB030000}"/>
    <cellStyle name="Normal 8 2 2 5 2" xfId="556" xr:uid="{00000000-0005-0000-0000-0000DC030000}"/>
    <cellStyle name="Normal 8 2 2 5 2 2" xfId="557" xr:uid="{00000000-0005-0000-0000-0000DD030000}"/>
    <cellStyle name="Normal 8 2 3" xfId="558" xr:uid="{00000000-0005-0000-0000-0000DE030000}"/>
    <cellStyle name="Normal 8 2 4" xfId="559" xr:uid="{00000000-0005-0000-0000-0000DF030000}"/>
    <cellStyle name="Normal 8 2 5" xfId="560" xr:uid="{00000000-0005-0000-0000-0000E0030000}"/>
    <cellStyle name="Normal 8 2 5 2" xfId="561" xr:uid="{00000000-0005-0000-0000-0000E1030000}"/>
    <cellStyle name="Normal 8 2 6" xfId="562" xr:uid="{00000000-0005-0000-0000-0000E2030000}"/>
    <cellStyle name="Normal 8 2 6 2" xfId="563" xr:uid="{00000000-0005-0000-0000-0000E3030000}"/>
    <cellStyle name="Normal 8 2 6 2 2" xfId="564" xr:uid="{00000000-0005-0000-0000-0000E4030000}"/>
    <cellStyle name="Normal 8 2 6 2 3" xfId="565" xr:uid="{00000000-0005-0000-0000-0000E5030000}"/>
    <cellStyle name="Normal 8 2 7" xfId="566" xr:uid="{00000000-0005-0000-0000-0000E6030000}"/>
    <cellStyle name="Normal 8 2 7 2" xfId="567" xr:uid="{00000000-0005-0000-0000-0000E7030000}"/>
    <cellStyle name="Normal 8 2 7 2 2" xfId="568" xr:uid="{00000000-0005-0000-0000-0000E8030000}"/>
    <cellStyle name="Normal 8 2 7 2 2 2" xfId="569" xr:uid="{00000000-0005-0000-0000-0000E9030000}"/>
    <cellStyle name="Normal 8 2 8" xfId="570" xr:uid="{00000000-0005-0000-0000-0000EA030000}"/>
    <cellStyle name="Normal 8 3" xfId="571" xr:uid="{00000000-0005-0000-0000-0000EB030000}"/>
    <cellStyle name="Normal 8 3 2" xfId="572" xr:uid="{00000000-0005-0000-0000-0000EC030000}"/>
    <cellStyle name="Normal 8 3 2 2" xfId="573" xr:uid="{00000000-0005-0000-0000-0000ED030000}"/>
    <cellStyle name="Normal 8 3 2 3" xfId="574" xr:uid="{00000000-0005-0000-0000-0000EE030000}"/>
    <cellStyle name="Normal 8 3 3" xfId="575" xr:uid="{00000000-0005-0000-0000-0000EF030000}"/>
    <cellStyle name="Normal 8 3 3 2" xfId="576" xr:uid="{00000000-0005-0000-0000-0000F0030000}"/>
    <cellStyle name="Normal 8 3 3 3" xfId="577" xr:uid="{00000000-0005-0000-0000-0000F1030000}"/>
    <cellStyle name="Normal 8 3 3 4" xfId="578" xr:uid="{00000000-0005-0000-0000-0000F2030000}"/>
    <cellStyle name="Normal 8 3 4" xfId="579" xr:uid="{00000000-0005-0000-0000-0000F3030000}"/>
    <cellStyle name="Normal 8 3 5" xfId="580" xr:uid="{00000000-0005-0000-0000-0000F4030000}"/>
    <cellStyle name="Normal 8 4" xfId="581" xr:uid="{00000000-0005-0000-0000-0000F5030000}"/>
    <cellStyle name="Normal 8 5" xfId="582" xr:uid="{00000000-0005-0000-0000-0000F6030000}"/>
    <cellStyle name="Normal 8 6" xfId="583" xr:uid="{00000000-0005-0000-0000-0000F7030000}"/>
    <cellStyle name="Normal 8 6 2" xfId="584" xr:uid="{00000000-0005-0000-0000-0000F8030000}"/>
    <cellStyle name="Normal 8 6 3" xfId="585" xr:uid="{00000000-0005-0000-0000-0000F9030000}"/>
    <cellStyle name="Normal 8 6 3 2" xfId="586" xr:uid="{00000000-0005-0000-0000-0000FA030000}"/>
    <cellStyle name="Normal 9" xfId="122" xr:uid="{00000000-0005-0000-0000-0000FB030000}"/>
    <cellStyle name="Normal 9 2" xfId="587" xr:uid="{00000000-0005-0000-0000-0000FC030000}"/>
    <cellStyle name="Normal 9 3" xfId="588" xr:uid="{00000000-0005-0000-0000-0000FD030000}"/>
    <cellStyle name="Normal 9 4" xfId="589" xr:uid="{00000000-0005-0000-0000-0000FE030000}"/>
    <cellStyle name="Normal 9 5" xfId="590" xr:uid="{00000000-0005-0000-0000-0000FF030000}"/>
    <cellStyle name="Normal 9 6" xfId="591" xr:uid="{00000000-0005-0000-0000-000000040000}"/>
    <cellStyle name="Normal_ListMarketRiskParameters" xfId="142" xr:uid="{00000000-0005-0000-0000-000001040000}"/>
    <cellStyle name="Normale 2" xfId="592" xr:uid="{00000000-0005-0000-0000-000002040000}"/>
    <cellStyle name="Normale_2011 04 14 Templates for stress test_bcl" xfId="923" xr:uid="{00000000-0005-0000-0000-000003040000}"/>
    <cellStyle name="Notas" xfId="123" xr:uid="{00000000-0005-0000-0000-000004040000}"/>
    <cellStyle name="Notas 2" xfId="593" xr:uid="{00000000-0005-0000-0000-000005040000}"/>
    <cellStyle name="Note 2" xfId="124" xr:uid="{00000000-0005-0000-0000-000006040000}"/>
    <cellStyle name="Note 2 2" xfId="594" xr:uid="{00000000-0005-0000-0000-000007040000}"/>
    <cellStyle name="Note 2 3" xfId="595" xr:uid="{00000000-0005-0000-0000-000008040000}"/>
    <cellStyle name="Note 3" xfId="125" xr:uid="{00000000-0005-0000-0000-000009040000}"/>
    <cellStyle name="optionalExposure" xfId="596" xr:uid="{00000000-0005-0000-0000-00000A040000}"/>
    <cellStyle name="optionalExposure 2" xfId="597" xr:uid="{00000000-0005-0000-0000-00000B040000}"/>
    <cellStyle name="optionalExposure 2 2" xfId="598" xr:uid="{00000000-0005-0000-0000-00000C040000}"/>
    <cellStyle name="optionalExposure 2 2 2" xfId="599" xr:uid="{00000000-0005-0000-0000-00000D040000}"/>
    <cellStyle name="optionalExposure 2 3" xfId="600" xr:uid="{00000000-0005-0000-0000-00000E040000}"/>
    <cellStyle name="optionalExposure 3" xfId="601" xr:uid="{00000000-0005-0000-0000-00000F040000}"/>
    <cellStyle name="optionalExposure 3 2" xfId="602" xr:uid="{00000000-0005-0000-0000-000010040000}"/>
    <cellStyle name="optionalExposure 4" xfId="603" xr:uid="{00000000-0005-0000-0000-000011040000}"/>
    <cellStyle name="optionalExposure 5" xfId="604" xr:uid="{00000000-0005-0000-0000-000012040000}"/>
    <cellStyle name="optionalMaturity" xfId="605" xr:uid="{00000000-0005-0000-0000-000013040000}"/>
    <cellStyle name="optionalMaturity 2" xfId="606" xr:uid="{00000000-0005-0000-0000-000014040000}"/>
    <cellStyle name="optionalMaturity 2 2" xfId="607" xr:uid="{00000000-0005-0000-0000-000015040000}"/>
    <cellStyle name="optionalMaturity 3" xfId="608" xr:uid="{00000000-0005-0000-0000-000016040000}"/>
    <cellStyle name="optionalMaturity 3 2" xfId="609" xr:uid="{00000000-0005-0000-0000-000017040000}"/>
    <cellStyle name="optionalMaturity 4" xfId="610" xr:uid="{00000000-0005-0000-0000-000018040000}"/>
    <cellStyle name="optionalMaturity 5" xfId="611" xr:uid="{00000000-0005-0000-0000-000019040000}"/>
    <cellStyle name="optionalPD" xfId="612" xr:uid="{00000000-0005-0000-0000-00001A040000}"/>
    <cellStyle name="optionalPD 2" xfId="613" xr:uid="{00000000-0005-0000-0000-00001B040000}"/>
    <cellStyle name="optionalPD 2 2" xfId="614" xr:uid="{00000000-0005-0000-0000-00001C040000}"/>
    <cellStyle name="optionalPD 3" xfId="615" xr:uid="{00000000-0005-0000-0000-00001D040000}"/>
    <cellStyle name="optionalPD 3 2" xfId="616" xr:uid="{00000000-0005-0000-0000-00001E040000}"/>
    <cellStyle name="optionalPD 4" xfId="617" xr:uid="{00000000-0005-0000-0000-00001F040000}"/>
    <cellStyle name="optionalPD 5" xfId="618" xr:uid="{00000000-0005-0000-0000-000020040000}"/>
    <cellStyle name="optionalPercentage" xfId="619" xr:uid="{00000000-0005-0000-0000-000021040000}"/>
    <cellStyle name="optionalPercentage 2" xfId="620" xr:uid="{00000000-0005-0000-0000-000022040000}"/>
    <cellStyle name="optionalPercentage 2 2" xfId="621" xr:uid="{00000000-0005-0000-0000-000023040000}"/>
    <cellStyle name="optionalPercentage 3" xfId="622" xr:uid="{00000000-0005-0000-0000-000024040000}"/>
    <cellStyle name="optionalPercentage 3 2" xfId="623" xr:uid="{00000000-0005-0000-0000-000025040000}"/>
    <cellStyle name="optionalPercentage 4" xfId="624" xr:uid="{00000000-0005-0000-0000-000026040000}"/>
    <cellStyle name="optionalPercentage 5" xfId="625" xr:uid="{00000000-0005-0000-0000-000027040000}"/>
    <cellStyle name="optionalPercentageS" xfId="626" xr:uid="{00000000-0005-0000-0000-000028040000}"/>
    <cellStyle name="optionalPercentageS 2" xfId="627" xr:uid="{00000000-0005-0000-0000-000029040000}"/>
    <cellStyle name="optionalPercentageS 2 2" xfId="628" xr:uid="{00000000-0005-0000-0000-00002A040000}"/>
    <cellStyle name="optionalPercentageS 3" xfId="629" xr:uid="{00000000-0005-0000-0000-00002B040000}"/>
    <cellStyle name="optionalPercentageS 3 2" xfId="630" xr:uid="{00000000-0005-0000-0000-00002C040000}"/>
    <cellStyle name="optionalPercentageS 4" xfId="631" xr:uid="{00000000-0005-0000-0000-00002D040000}"/>
    <cellStyle name="optionalPercentageS 5" xfId="632" xr:uid="{00000000-0005-0000-0000-00002E040000}"/>
    <cellStyle name="optionalSelection" xfId="633" xr:uid="{00000000-0005-0000-0000-00002F040000}"/>
    <cellStyle name="optionalSelection 2" xfId="634" xr:uid="{00000000-0005-0000-0000-000030040000}"/>
    <cellStyle name="optionalSelection 2 2" xfId="635" xr:uid="{00000000-0005-0000-0000-000031040000}"/>
    <cellStyle name="optionalSelection 3" xfId="636" xr:uid="{00000000-0005-0000-0000-000032040000}"/>
    <cellStyle name="optionalSelection 3 2" xfId="637" xr:uid="{00000000-0005-0000-0000-000033040000}"/>
    <cellStyle name="optionalSelection 4" xfId="638" xr:uid="{00000000-0005-0000-0000-000034040000}"/>
    <cellStyle name="optionalSelection 5" xfId="639" xr:uid="{00000000-0005-0000-0000-000035040000}"/>
    <cellStyle name="optionalText" xfId="640" xr:uid="{00000000-0005-0000-0000-000036040000}"/>
    <cellStyle name="optionalText 2" xfId="641" xr:uid="{00000000-0005-0000-0000-000037040000}"/>
    <cellStyle name="optionalText 2 2" xfId="642" xr:uid="{00000000-0005-0000-0000-000038040000}"/>
    <cellStyle name="optionalText 3" xfId="643" xr:uid="{00000000-0005-0000-0000-000039040000}"/>
    <cellStyle name="optionalText 3 2" xfId="644" xr:uid="{00000000-0005-0000-0000-00003A040000}"/>
    <cellStyle name="optionalText 4" xfId="645" xr:uid="{00000000-0005-0000-0000-00003B040000}"/>
    <cellStyle name="optionalText 5" xfId="646" xr:uid="{00000000-0005-0000-0000-00003C040000}"/>
    <cellStyle name="Összesen" xfId="647" xr:uid="{00000000-0005-0000-0000-00003D040000}"/>
    <cellStyle name="Összesen 2" xfId="648" xr:uid="{00000000-0005-0000-0000-00003E040000}"/>
    <cellStyle name="Output 2" xfId="126" xr:uid="{00000000-0005-0000-0000-00003F040000}"/>
    <cellStyle name="Output 2 2" xfId="649" xr:uid="{00000000-0005-0000-0000-000040040000}"/>
    <cellStyle name="Output 2 3" xfId="650" xr:uid="{00000000-0005-0000-0000-000041040000}"/>
    <cellStyle name="Output 2 4" xfId="651" xr:uid="{00000000-0005-0000-0000-000042040000}"/>
    <cellStyle name="Output 3" xfId="127" xr:uid="{00000000-0005-0000-0000-000043040000}"/>
    <cellStyle name="Percent" xfId="145" builtinId="5"/>
    <cellStyle name="Percent 2" xfId="652" xr:uid="{00000000-0005-0000-0000-000045040000}"/>
    <cellStyle name="Percent 2 2" xfId="128" xr:uid="{00000000-0005-0000-0000-000046040000}"/>
    <cellStyle name="Percent 2 3" xfId="653" xr:uid="{00000000-0005-0000-0000-000047040000}"/>
    <cellStyle name="Percent 2 4" xfId="654" xr:uid="{00000000-0005-0000-0000-000048040000}"/>
    <cellStyle name="Percent 2 4 2" xfId="655" xr:uid="{00000000-0005-0000-0000-000049040000}"/>
    <cellStyle name="Percent 2 4 2 2" xfId="656" xr:uid="{00000000-0005-0000-0000-00004A040000}"/>
    <cellStyle name="Percent 2 4 2 2 2" xfId="657" xr:uid="{00000000-0005-0000-0000-00004B040000}"/>
    <cellStyle name="Percent 2 4 2 2 3" xfId="658" xr:uid="{00000000-0005-0000-0000-00004C040000}"/>
    <cellStyle name="Percent 2 4 2 3" xfId="659" xr:uid="{00000000-0005-0000-0000-00004D040000}"/>
    <cellStyle name="Percent 2 4 2 3 2" xfId="660" xr:uid="{00000000-0005-0000-0000-00004E040000}"/>
    <cellStyle name="Percent 2 4 2 3 2 2" xfId="661" xr:uid="{00000000-0005-0000-0000-00004F040000}"/>
    <cellStyle name="Percent 2 4 2 3 2 2 2" xfId="662" xr:uid="{00000000-0005-0000-0000-000050040000}"/>
    <cellStyle name="Percent 2 4 2 3 2 2 3" xfId="663" xr:uid="{00000000-0005-0000-0000-000051040000}"/>
    <cellStyle name="Percent 2 4 2 3 2 3" xfId="664" xr:uid="{00000000-0005-0000-0000-000052040000}"/>
    <cellStyle name="Percent 2 4 2 3 2 3 2" xfId="665" xr:uid="{00000000-0005-0000-0000-000053040000}"/>
    <cellStyle name="Percent 2 4 2 3 2 3 3" xfId="666" xr:uid="{00000000-0005-0000-0000-000054040000}"/>
    <cellStyle name="Percent 2 4 2 3 2 4" xfId="667" xr:uid="{00000000-0005-0000-0000-000055040000}"/>
    <cellStyle name="Percent 2 4 2 3 2 5" xfId="668" xr:uid="{00000000-0005-0000-0000-000056040000}"/>
    <cellStyle name="Percent 2 4 2 3 3" xfId="669" xr:uid="{00000000-0005-0000-0000-000057040000}"/>
    <cellStyle name="Percent 2 4 2 3 4" xfId="670" xr:uid="{00000000-0005-0000-0000-000058040000}"/>
    <cellStyle name="Percent 2 4 2 4" xfId="671" xr:uid="{00000000-0005-0000-0000-000059040000}"/>
    <cellStyle name="Percent 2 4 2 5" xfId="672" xr:uid="{00000000-0005-0000-0000-00005A040000}"/>
    <cellStyle name="Percent 2 4 3" xfId="673" xr:uid="{00000000-0005-0000-0000-00005B040000}"/>
    <cellStyle name="Percent 2 4 4" xfId="674" xr:uid="{00000000-0005-0000-0000-00005C040000}"/>
    <cellStyle name="Percent 2 5" xfId="675" xr:uid="{00000000-0005-0000-0000-00005D040000}"/>
    <cellStyle name="Percent 3" xfId="676" xr:uid="{00000000-0005-0000-0000-00005E040000}"/>
    <cellStyle name="Percent 3 2" xfId="677" xr:uid="{00000000-0005-0000-0000-00005F040000}"/>
    <cellStyle name="Percent 4" xfId="678" xr:uid="{00000000-0005-0000-0000-000060040000}"/>
    <cellStyle name="Percent 4 2" xfId="679" xr:uid="{00000000-0005-0000-0000-000061040000}"/>
    <cellStyle name="Percent 4 2 2" xfId="680" xr:uid="{00000000-0005-0000-0000-000062040000}"/>
    <cellStyle name="Percent 4 2 3" xfId="681" xr:uid="{00000000-0005-0000-0000-000063040000}"/>
    <cellStyle name="Percent 4 3" xfId="682" xr:uid="{00000000-0005-0000-0000-000064040000}"/>
    <cellStyle name="Percent 4 4" xfId="683" xr:uid="{00000000-0005-0000-0000-000065040000}"/>
    <cellStyle name="Percent 4 5" xfId="684" xr:uid="{00000000-0005-0000-0000-000066040000}"/>
    <cellStyle name="Percent 5" xfId="685" xr:uid="{00000000-0005-0000-0000-000067040000}"/>
    <cellStyle name="Percent 5 2" xfId="686" xr:uid="{00000000-0005-0000-0000-000068040000}"/>
    <cellStyle name="Percent 5 3" xfId="687" xr:uid="{00000000-0005-0000-0000-000069040000}"/>
    <cellStyle name="Percent 6" xfId="688" xr:uid="{00000000-0005-0000-0000-00006A040000}"/>
    <cellStyle name="Percent 7" xfId="689" xr:uid="{00000000-0005-0000-0000-00006B040000}"/>
    <cellStyle name="Porcentual 2" xfId="690" xr:uid="{00000000-0005-0000-0000-00006C040000}"/>
    <cellStyle name="Porcentual 2 2" xfId="691" xr:uid="{00000000-0005-0000-0000-00006D040000}"/>
    <cellStyle name="Prozent 2" xfId="692" xr:uid="{00000000-0005-0000-0000-00006E040000}"/>
    <cellStyle name="Prozent 2 2" xfId="693" xr:uid="{00000000-0005-0000-0000-00006F040000}"/>
    <cellStyle name="Prozent 2 2 2" xfId="694" xr:uid="{00000000-0005-0000-0000-000070040000}"/>
    <cellStyle name="Prozent 2 3" xfId="695" xr:uid="{00000000-0005-0000-0000-000071040000}"/>
    <cellStyle name="Prozent 2 4" xfId="696" xr:uid="{00000000-0005-0000-0000-000072040000}"/>
    <cellStyle name="Prozent 2 4 2" xfId="697" xr:uid="{00000000-0005-0000-0000-000073040000}"/>
    <cellStyle name="Prozent 2 4 3" xfId="698" xr:uid="{00000000-0005-0000-0000-000074040000}"/>
    <cellStyle name="Prozent 2 5" xfId="699" xr:uid="{00000000-0005-0000-0000-000075040000}"/>
    <cellStyle name="Prozent 2 6" xfId="700" xr:uid="{00000000-0005-0000-0000-000076040000}"/>
    <cellStyle name="Rossz" xfId="701" xr:uid="{00000000-0005-0000-0000-000077040000}"/>
    <cellStyle name="Salida" xfId="129" xr:uid="{00000000-0005-0000-0000-000078040000}"/>
    <cellStyle name="Salida 2" xfId="702" xr:uid="{00000000-0005-0000-0000-000079040000}"/>
    <cellStyle name="Semleges" xfId="703" xr:uid="{00000000-0005-0000-0000-00007A040000}"/>
    <cellStyle name="showCheck" xfId="704" xr:uid="{00000000-0005-0000-0000-00007B040000}"/>
    <cellStyle name="showCheck 2" xfId="705" xr:uid="{00000000-0005-0000-0000-00007C040000}"/>
    <cellStyle name="showCheck 2 2" xfId="706" xr:uid="{00000000-0005-0000-0000-00007D040000}"/>
    <cellStyle name="showCheck 3" xfId="707" xr:uid="{00000000-0005-0000-0000-00007E040000}"/>
    <cellStyle name="showCheck 3 2" xfId="708" xr:uid="{00000000-0005-0000-0000-00007F040000}"/>
    <cellStyle name="showCheck 4" xfId="709" xr:uid="{00000000-0005-0000-0000-000080040000}"/>
    <cellStyle name="showCheck 5" xfId="710" xr:uid="{00000000-0005-0000-0000-000081040000}"/>
    <cellStyle name="showExposure" xfId="711" xr:uid="{00000000-0005-0000-0000-000082040000}"/>
    <cellStyle name="showExposure 2" xfId="712" xr:uid="{00000000-0005-0000-0000-000083040000}"/>
    <cellStyle name="showExposure 2 2" xfId="713" xr:uid="{00000000-0005-0000-0000-000084040000}"/>
    <cellStyle name="showExposure 3" xfId="714" xr:uid="{00000000-0005-0000-0000-000085040000}"/>
    <cellStyle name="showExposure 3 2" xfId="715" xr:uid="{00000000-0005-0000-0000-000086040000}"/>
    <cellStyle name="showExposure 4" xfId="716" xr:uid="{00000000-0005-0000-0000-000087040000}"/>
    <cellStyle name="showExposure 5" xfId="717" xr:uid="{00000000-0005-0000-0000-000088040000}"/>
    <cellStyle name="showParameterE" xfId="718" xr:uid="{00000000-0005-0000-0000-000089040000}"/>
    <cellStyle name="showParameterE 2" xfId="719" xr:uid="{00000000-0005-0000-0000-00008A040000}"/>
    <cellStyle name="showParameterE 2 2" xfId="720" xr:uid="{00000000-0005-0000-0000-00008B040000}"/>
    <cellStyle name="showParameterE 3" xfId="721" xr:uid="{00000000-0005-0000-0000-00008C040000}"/>
    <cellStyle name="showParameterE 3 2" xfId="722" xr:uid="{00000000-0005-0000-0000-00008D040000}"/>
    <cellStyle name="showParameterE 4" xfId="723" xr:uid="{00000000-0005-0000-0000-00008E040000}"/>
    <cellStyle name="showParameterE 5" xfId="724" xr:uid="{00000000-0005-0000-0000-00008F040000}"/>
    <cellStyle name="showParameterS" xfId="725" xr:uid="{00000000-0005-0000-0000-000090040000}"/>
    <cellStyle name="showParameterS 2" xfId="726" xr:uid="{00000000-0005-0000-0000-000091040000}"/>
    <cellStyle name="showParameterS 2 2" xfId="727" xr:uid="{00000000-0005-0000-0000-000092040000}"/>
    <cellStyle name="showParameterS 3" xfId="728" xr:uid="{00000000-0005-0000-0000-000093040000}"/>
    <cellStyle name="showParameterS 3 2" xfId="729" xr:uid="{00000000-0005-0000-0000-000094040000}"/>
    <cellStyle name="showParameterS 4" xfId="730" xr:uid="{00000000-0005-0000-0000-000095040000}"/>
    <cellStyle name="showParameterS 5" xfId="731" xr:uid="{00000000-0005-0000-0000-000096040000}"/>
    <cellStyle name="showPD" xfId="732" xr:uid="{00000000-0005-0000-0000-000097040000}"/>
    <cellStyle name="showPD 2" xfId="733" xr:uid="{00000000-0005-0000-0000-000098040000}"/>
    <cellStyle name="showPD 2 2" xfId="734" xr:uid="{00000000-0005-0000-0000-000099040000}"/>
    <cellStyle name="showPD 3" xfId="735" xr:uid="{00000000-0005-0000-0000-00009A040000}"/>
    <cellStyle name="showPD 3 2" xfId="736" xr:uid="{00000000-0005-0000-0000-00009B040000}"/>
    <cellStyle name="showPD 4" xfId="737" xr:uid="{00000000-0005-0000-0000-00009C040000}"/>
    <cellStyle name="showPD 5" xfId="738" xr:uid="{00000000-0005-0000-0000-00009D040000}"/>
    <cellStyle name="showPercentage" xfId="739" xr:uid="{00000000-0005-0000-0000-00009E040000}"/>
    <cellStyle name="showPercentage 2" xfId="740" xr:uid="{00000000-0005-0000-0000-00009F040000}"/>
    <cellStyle name="showPercentage 2 2" xfId="741" xr:uid="{00000000-0005-0000-0000-0000A0040000}"/>
    <cellStyle name="showPercentage 3" xfId="742" xr:uid="{00000000-0005-0000-0000-0000A1040000}"/>
    <cellStyle name="showPercentage 3 2" xfId="743" xr:uid="{00000000-0005-0000-0000-0000A2040000}"/>
    <cellStyle name="showPercentage 4" xfId="744" xr:uid="{00000000-0005-0000-0000-0000A3040000}"/>
    <cellStyle name="showPercentage 5" xfId="745" xr:uid="{00000000-0005-0000-0000-0000A4040000}"/>
    <cellStyle name="showSelection" xfId="746" xr:uid="{00000000-0005-0000-0000-0000A5040000}"/>
    <cellStyle name="showSelection 2" xfId="747" xr:uid="{00000000-0005-0000-0000-0000A6040000}"/>
    <cellStyle name="showSelection 2 2" xfId="748" xr:uid="{00000000-0005-0000-0000-0000A7040000}"/>
    <cellStyle name="showSelection 3" xfId="749" xr:uid="{00000000-0005-0000-0000-0000A8040000}"/>
    <cellStyle name="showSelection 3 2" xfId="750" xr:uid="{00000000-0005-0000-0000-0000A9040000}"/>
    <cellStyle name="showSelection 4" xfId="751" xr:uid="{00000000-0005-0000-0000-0000AA040000}"/>
    <cellStyle name="showSelection 5" xfId="752" xr:uid="{00000000-0005-0000-0000-0000AB040000}"/>
    <cellStyle name="Standard 2" xfId="753" xr:uid="{00000000-0005-0000-0000-0000AC040000}"/>
    <cellStyle name="Standard 2 2" xfId="754" xr:uid="{00000000-0005-0000-0000-0000AD040000}"/>
    <cellStyle name="Standard 2 2 2" xfId="755" xr:uid="{00000000-0005-0000-0000-0000AE040000}"/>
    <cellStyle name="Standard 2 2 3" xfId="756" xr:uid="{00000000-0005-0000-0000-0000AF040000}"/>
    <cellStyle name="Standard 2 2 4" xfId="757" xr:uid="{00000000-0005-0000-0000-0000B0040000}"/>
    <cellStyle name="Standard 2 3" xfId="758" xr:uid="{00000000-0005-0000-0000-0000B1040000}"/>
    <cellStyle name="Standard 2 3 2" xfId="759" xr:uid="{00000000-0005-0000-0000-0000B2040000}"/>
    <cellStyle name="Standard 2 3 2 2" xfId="760" xr:uid="{00000000-0005-0000-0000-0000B3040000}"/>
    <cellStyle name="Standard 2 3 3" xfId="761" xr:uid="{00000000-0005-0000-0000-0000B4040000}"/>
    <cellStyle name="Standard 2 3 4" xfId="762" xr:uid="{00000000-0005-0000-0000-0000B5040000}"/>
    <cellStyle name="Standard 2 4" xfId="763" xr:uid="{00000000-0005-0000-0000-0000B6040000}"/>
    <cellStyle name="Standard 2 4 2" xfId="764" xr:uid="{00000000-0005-0000-0000-0000B7040000}"/>
    <cellStyle name="Standard 2 5" xfId="765" xr:uid="{00000000-0005-0000-0000-0000B8040000}"/>
    <cellStyle name="Standard 2 6" xfId="766" xr:uid="{00000000-0005-0000-0000-0000B9040000}"/>
    <cellStyle name="Standard 3" xfId="767" xr:uid="{00000000-0005-0000-0000-0000BA040000}"/>
    <cellStyle name="Standard 3 2" xfId="768" xr:uid="{00000000-0005-0000-0000-0000BB040000}"/>
    <cellStyle name="Standard 3 2 2" xfId="769" xr:uid="{00000000-0005-0000-0000-0000BC040000}"/>
    <cellStyle name="Standard 4" xfId="770" xr:uid="{00000000-0005-0000-0000-0000BD040000}"/>
    <cellStyle name="Standard_20100129_1559 Jentsch_COREP ON 20100129 COREP preliminary proposal_CR SA" xfId="926" xr:uid="{00000000-0005-0000-0000-0000BE040000}"/>
    <cellStyle name="Style 1" xfId="771" xr:uid="{00000000-0005-0000-0000-0000BF040000}"/>
    <cellStyle name="sup2Date" xfId="772" xr:uid="{00000000-0005-0000-0000-0000C0040000}"/>
    <cellStyle name="sup2Date 2" xfId="773" xr:uid="{00000000-0005-0000-0000-0000C1040000}"/>
    <cellStyle name="sup2Date 2 2" xfId="774" xr:uid="{00000000-0005-0000-0000-0000C2040000}"/>
    <cellStyle name="sup2Date 3" xfId="775" xr:uid="{00000000-0005-0000-0000-0000C3040000}"/>
    <cellStyle name="sup2Date 3 2" xfId="776" xr:uid="{00000000-0005-0000-0000-0000C4040000}"/>
    <cellStyle name="sup2Date 4" xfId="777" xr:uid="{00000000-0005-0000-0000-0000C5040000}"/>
    <cellStyle name="sup2Date 5" xfId="778" xr:uid="{00000000-0005-0000-0000-0000C6040000}"/>
    <cellStyle name="sup2Int" xfId="779" xr:uid="{00000000-0005-0000-0000-0000C7040000}"/>
    <cellStyle name="sup2Int 2" xfId="780" xr:uid="{00000000-0005-0000-0000-0000C8040000}"/>
    <cellStyle name="sup2Int 2 2" xfId="781" xr:uid="{00000000-0005-0000-0000-0000C9040000}"/>
    <cellStyle name="sup2Int 3" xfId="782" xr:uid="{00000000-0005-0000-0000-0000CA040000}"/>
    <cellStyle name="sup2Int 3 2" xfId="783" xr:uid="{00000000-0005-0000-0000-0000CB040000}"/>
    <cellStyle name="sup2Int 4" xfId="784" xr:uid="{00000000-0005-0000-0000-0000CC040000}"/>
    <cellStyle name="sup2Int 5" xfId="785" xr:uid="{00000000-0005-0000-0000-0000CD040000}"/>
    <cellStyle name="sup2ParameterE" xfId="786" xr:uid="{00000000-0005-0000-0000-0000CE040000}"/>
    <cellStyle name="sup2ParameterE 2" xfId="787" xr:uid="{00000000-0005-0000-0000-0000CF040000}"/>
    <cellStyle name="sup2ParameterE 2 2" xfId="788" xr:uid="{00000000-0005-0000-0000-0000D0040000}"/>
    <cellStyle name="sup2ParameterE 3" xfId="789" xr:uid="{00000000-0005-0000-0000-0000D1040000}"/>
    <cellStyle name="sup2ParameterE 3 2" xfId="790" xr:uid="{00000000-0005-0000-0000-0000D2040000}"/>
    <cellStyle name="sup2ParameterE 4" xfId="791" xr:uid="{00000000-0005-0000-0000-0000D3040000}"/>
    <cellStyle name="sup2ParameterE 5" xfId="792" xr:uid="{00000000-0005-0000-0000-0000D4040000}"/>
    <cellStyle name="sup2Percentage" xfId="793" xr:uid="{00000000-0005-0000-0000-0000D5040000}"/>
    <cellStyle name="sup2Percentage 2" xfId="794" xr:uid="{00000000-0005-0000-0000-0000D6040000}"/>
    <cellStyle name="sup2Percentage 2 2" xfId="795" xr:uid="{00000000-0005-0000-0000-0000D7040000}"/>
    <cellStyle name="sup2Percentage 3" xfId="796" xr:uid="{00000000-0005-0000-0000-0000D8040000}"/>
    <cellStyle name="sup2Percentage 3 2" xfId="797" xr:uid="{00000000-0005-0000-0000-0000D9040000}"/>
    <cellStyle name="sup2Percentage 4" xfId="798" xr:uid="{00000000-0005-0000-0000-0000DA040000}"/>
    <cellStyle name="sup2Percentage 5" xfId="799" xr:uid="{00000000-0005-0000-0000-0000DB040000}"/>
    <cellStyle name="sup2PercentageL" xfId="800" xr:uid="{00000000-0005-0000-0000-0000DC040000}"/>
    <cellStyle name="sup2PercentageL 2" xfId="801" xr:uid="{00000000-0005-0000-0000-0000DD040000}"/>
    <cellStyle name="sup2PercentageL 2 2" xfId="802" xr:uid="{00000000-0005-0000-0000-0000DE040000}"/>
    <cellStyle name="sup2PercentageL 3" xfId="803" xr:uid="{00000000-0005-0000-0000-0000DF040000}"/>
    <cellStyle name="sup2PercentageL 3 2" xfId="804" xr:uid="{00000000-0005-0000-0000-0000E0040000}"/>
    <cellStyle name="sup2PercentageL 4" xfId="805" xr:uid="{00000000-0005-0000-0000-0000E1040000}"/>
    <cellStyle name="sup2PercentageL 5" xfId="806" xr:uid="{00000000-0005-0000-0000-0000E2040000}"/>
    <cellStyle name="sup2PercentageM" xfId="807" xr:uid="{00000000-0005-0000-0000-0000E3040000}"/>
    <cellStyle name="sup2PercentageM 2" xfId="808" xr:uid="{00000000-0005-0000-0000-0000E4040000}"/>
    <cellStyle name="sup2PercentageM 2 2" xfId="809" xr:uid="{00000000-0005-0000-0000-0000E5040000}"/>
    <cellStyle name="sup2PercentageM 3" xfId="810" xr:uid="{00000000-0005-0000-0000-0000E6040000}"/>
    <cellStyle name="sup2PercentageM 3 2" xfId="811" xr:uid="{00000000-0005-0000-0000-0000E7040000}"/>
    <cellStyle name="sup2PercentageM 4" xfId="812" xr:uid="{00000000-0005-0000-0000-0000E8040000}"/>
    <cellStyle name="sup2PercentageM 5" xfId="813" xr:uid="{00000000-0005-0000-0000-0000E9040000}"/>
    <cellStyle name="sup2Selection" xfId="814" xr:uid="{00000000-0005-0000-0000-0000EA040000}"/>
    <cellStyle name="sup2Selection 2" xfId="815" xr:uid="{00000000-0005-0000-0000-0000EB040000}"/>
    <cellStyle name="sup2Selection 2 2" xfId="816" xr:uid="{00000000-0005-0000-0000-0000EC040000}"/>
    <cellStyle name="sup2Selection 3" xfId="817" xr:uid="{00000000-0005-0000-0000-0000ED040000}"/>
    <cellStyle name="sup2Selection 3 2" xfId="818" xr:uid="{00000000-0005-0000-0000-0000EE040000}"/>
    <cellStyle name="sup2Selection 4" xfId="819" xr:uid="{00000000-0005-0000-0000-0000EF040000}"/>
    <cellStyle name="sup2Selection 5" xfId="820" xr:uid="{00000000-0005-0000-0000-0000F0040000}"/>
    <cellStyle name="sup2Text" xfId="821" xr:uid="{00000000-0005-0000-0000-0000F1040000}"/>
    <cellStyle name="sup2Text 2" xfId="822" xr:uid="{00000000-0005-0000-0000-0000F2040000}"/>
    <cellStyle name="sup2Text 2 2" xfId="823" xr:uid="{00000000-0005-0000-0000-0000F3040000}"/>
    <cellStyle name="sup2Text 3" xfId="824" xr:uid="{00000000-0005-0000-0000-0000F4040000}"/>
    <cellStyle name="sup2Text 3 2" xfId="825" xr:uid="{00000000-0005-0000-0000-0000F5040000}"/>
    <cellStyle name="sup2Text 4" xfId="826" xr:uid="{00000000-0005-0000-0000-0000F6040000}"/>
    <cellStyle name="sup2Text 5" xfId="827" xr:uid="{00000000-0005-0000-0000-0000F7040000}"/>
    <cellStyle name="sup3ParameterE" xfId="828" xr:uid="{00000000-0005-0000-0000-0000F8040000}"/>
    <cellStyle name="sup3ParameterE 2" xfId="829" xr:uid="{00000000-0005-0000-0000-0000F9040000}"/>
    <cellStyle name="sup3ParameterE 2 2" xfId="830" xr:uid="{00000000-0005-0000-0000-0000FA040000}"/>
    <cellStyle name="sup3ParameterE 3" xfId="831" xr:uid="{00000000-0005-0000-0000-0000FB040000}"/>
    <cellStyle name="sup3ParameterE 3 2" xfId="832" xr:uid="{00000000-0005-0000-0000-0000FC040000}"/>
    <cellStyle name="sup3ParameterE 4" xfId="833" xr:uid="{00000000-0005-0000-0000-0000FD040000}"/>
    <cellStyle name="sup3ParameterE 5" xfId="834" xr:uid="{00000000-0005-0000-0000-0000FE040000}"/>
    <cellStyle name="sup3Percentage" xfId="835" xr:uid="{00000000-0005-0000-0000-0000FF040000}"/>
    <cellStyle name="sup3Percentage 2" xfId="836" xr:uid="{00000000-0005-0000-0000-000000050000}"/>
    <cellStyle name="sup3Percentage 2 2" xfId="837" xr:uid="{00000000-0005-0000-0000-000001050000}"/>
    <cellStyle name="sup3Percentage 3" xfId="838" xr:uid="{00000000-0005-0000-0000-000002050000}"/>
    <cellStyle name="sup3Percentage 3 2" xfId="839" xr:uid="{00000000-0005-0000-0000-000003050000}"/>
    <cellStyle name="sup3Percentage 4" xfId="840" xr:uid="{00000000-0005-0000-0000-000004050000}"/>
    <cellStyle name="sup3Percentage 5" xfId="841" xr:uid="{00000000-0005-0000-0000-000005050000}"/>
    <cellStyle name="supFloat" xfId="842" xr:uid="{00000000-0005-0000-0000-000006050000}"/>
    <cellStyle name="supFloat 2" xfId="843" xr:uid="{00000000-0005-0000-0000-000007050000}"/>
    <cellStyle name="supFloat 2 2" xfId="844" xr:uid="{00000000-0005-0000-0000-000008050000}"/>
    <cellStyle name="supFloat 3" xfId="845" xr:uid="{00000000-0005-0000-0000-000009050000}"/>
    <cellStyle name="supFloat 3 2" xfId="846" xr:uid="{00000000-0005-0000-0000-00000A050000}"/>
    <cellStyle name="supFloat 4" xfId="847" xr:uid="{00000000-0005-0000-0000-00000B050000}"/>
    <cellStyle name="supFloat 5" xfId="848" xr:uid="{00000000-0005-0000-0000-00000C050000}"/>
    <cellStyle name="supInt" xfId="849" xr:uid="{00000000-0005-0000-0000-00000D050000}"/>
    <cellStyle name="supInt 2" xfId="850" xr:uid="{00000000-0005-0000-0000-00000E050000}"/>
    <cellStyle name="supInt 2 2" xfId="851" xr:uid="{00000000-0005-0000-0000-00000F050000}"/>
    <cellStyle name="supInt 3" xfId="852" xr:uid="{00000000-0005-0000-0000-000010050000}"/>
    <cellStyle name="supInt 3 2" xfId="853" xr:uid="{00000000-0005-0000-0000-000011050000}"/>
    <cellStyle name="supInt 4" xfId="854" xr:uid="{00000000-0005-0000-0000-000012050000}"/>
    <cellStyle name="supInt 5" xfId="855" xr:uid="{00000000-0005-0000-0000-000013050000}"/>
    <cellStyle name="supParameterE" xfId="856" xr:uid="{00000000-0005-0000-0000-000014050000}"/>
    <cellStyle name="supParameterE 2" xfId="857" xr:uid="{00000000-0005-0000-0000-000015050000}"/>
    <cellStyle name="supParameterE 2 2" xfId="858" xr:uid="{00000000-0005-0000-0000-000016050000}"/>
    <cellStyle name="supParameterE 3" xfId="859" xr:uid="{00000000-0005-0000-0000-000017050000}"/>
    <cellStyle name="supParameterE 3 2" xfId="860" xr:uid="{00000000-0005-0000-0000-000018050000}"/>
    <cellStyle name="supParameterE 4" xfId="861" xr:uid="{00000000-0005-0000-0000-000019050000}"/>
    <cellStyle name="supParameterE 5" xfId="862" xr:uid="{00000000-0005-0000-0000-00001A050000}"/>
    <cellStyle name="supParameterS" xfId="863" xr:uid="{00000000-0005-0000-0000-00001B050000}"/>
    <cellStyle name="supParameterS 2" xfId="864" xr:uid="{00000000-0005-0000-0000-00001C050000}"/>
    <cellStyle name="supParameterS 2 2" xfId="865" xr:uid="{00000000-0005-0000-0000-00001D050000}"/>
    <cellStyle name="supParameterS 3" xfId="866" xr:uid="{00000000-0005-0000-0000-00001E050000}"/>
    <cellStyle name="supParameterS 3 2" xfId="867" xr:uid="{00000000-0005-0000-0000-00001F050000}"/>
    <cellStyle name="supParameterS 4" xfId="868" xr:uid="{00000000-0005-0000-0000-000020050000}"/>
    <cellStyle name="supParameterS 5" xfId="869" xr:uid="{00000000-0005-0000-0000-000021050000}"/>
    <cellStyle name="supPD" xfId="870" xr:uid="{00000000-0005-0000-0000-000022050000}"/>
    <cellStyle name="supPD 2" xfId="871" xr:uid="{00000000-0005-0000-0000-000023050000}"/>
    <cellStyle name="supPD 2 2" xfId="872" xr:uid="{00000000-0005-0000-0000-000024050000}"/>
    <cellStyle name="supPD 3" xfId="873" xr:uid="{00000000-0005-0000-0000-000025050000}"/>
    <cellStyle name="supPD 3 2" xfId="874" xr:uid="{00000000-0005-0000-0000-000026050000}"/>
    <cellStyle name="supPD 4" xfId="875" xr:uid="{00000000-0005-0000-0000-000027050000}"/>
    <cellStyle name="supPD 5" xfId="876" xr:uid="{00000000-0005-0000-0000-000028050000}"/>
    <cellStyle name="supPercentage" xfId="877" xr:uid="{00000000-0005-0000-0000-000029050000}"/>
    <cellStyle name="supPercentage 2" xfId="878" xr:uid="{00000000-0005-0000-0000-00002A050000}"/>
    <cellStyle name="supPercentage 2 2" xfId="879" xr:uid="{00000000-0005-0000-0000-00002B050000}"/>
    <cellStyle name="supPercentage 3" xfId="880" xr:uid="{00000000-0005-0000-0000-00002C050000}"/>
    <cellStyle name="supPercentage 3 2" xfId="881" xr:uid="{00000000-0005-0000-0000-00002D050000}"/>
    <cellStyle name="supPercentage 4" xfId="882" xr:uid="{00000000-0005-0000-0000-00002E050000}"/>
    <cellStyle name="supPercentage 5" xfId="883" xr:uid="{00000000-0005-0000-0000-00002F050000}"/>
    <cellStyle name="supPercentageL" xfId="884" xr:uid="{00000000-0005-0000-0000-000030050000}"/>
    <cellStyle name="supPercentageL 2" xfId="885" xr:uid="{00000000-0005-0000-0000-000031050000}"/>
    <cellStyle name="supPercentageL 2 2" xfId="886" xr:uid="{00000000-0005-0000-0000-000032050000}"/>
    <cellStyle name="supPercentageL 3" xfId="887" xr:uid="{00000000-0005-0000-0000-000033050000}"/>
    <cellStyle name="supPercentageL 3 2" xfId="888" xr:uid="{00000000-0005-0000-0000-000034050000}"/>
    <cellStyle name="supPercentageL 4" xfId="889" xr:uid="{00000000-0005-0000-0000-000035050000}"/>
    <cellStyle name="supPercentageL 5" xfId="890" xr:uid="{00000000-0005-0000-0000-000036050000}"/>
    <cellStyle name="supPercentageM" xfId="891" xr:uid="{00000000-0005-0000-0000-000037050000}"/>
    <cellStyle name="supPercentageM 2" xfId="892" xr:uid="{00000000-0005-0000-0000-000038050000}"/>
    <cellStyle name="supPercentageM 2 2" xfId="893" xr:uid="{00000000-0005-0000-0000-000039050000}"/>
    <cellStyle name="supPercentageM 3" xfId="894" xr:uid="{00000000-0005-0000-0000-00003A050000}"/>
    <cellStyle name="supPercentageM 3 2" xfId="895" xr:uid="{00000000-0005-0000-0000-00003B050000}"/>
    <cellStyle name="supPercentageM 4" xfId="896" xr:uid="{00000000-0005-0000-0000-00003C050000}"/>
    <cellStyle name="supPercentageM 5" xfId="897" xr:uid="{00000000-0005-0000-0000-00003D050000}"/>
    <cellStyle name="supSelection" xfId="898" xr:uid="{00000000-0005-0000-0000-00003E050000}"/>
    <cellStyle name="supSelection 2" xfId="899" xr:uid="{00000000-0005-0000-0000-00003F050000}"/>
    <cellStyle name="supSelection 2 2" xfId="900" xr:uid="{00000000-0005-0000-0000-000040050000}"/>
    <cellStyle name="supSelection 3" xfId="901" xr:uid="{00000000-0005-0000-0000-000041050000}"/>
    <cellStyle name="supSelection 3 2" xfId="902" xr:uid="{00000000-0005-0000-0000-000042050000}"/>
    <cellStyle name="supSelection 4" xfId="903" xr:uid="{00000000-0005-0000-0000-000043050000}"/>
    <cellStyle name="supSelection 5" xfId="904" xr:uid="{00000000-0005-0000-0000-000044050000}"/>
    <cellStyle name="supText" xfId="905" xr:uid="{00000000-0005-0000-0000-000045050000}"/>
    <cellStyle name="supText 2" xfId="906" xr:uid="{00000000-0005-0000-0000-000046050000}"/>
    <cellStyle name="supText 2 2" xfId="907" xr:uid="{00000000-0005-0000-0000-000047050000}"/>
    <cellStyle name="supText 3" xfId="908" xr:uid="{00000000-0005-0000-0000-000048050000}"/>
    <cellStyle name="supText 3 2" xfId="909" xr:uid="{00000000-0005-0000-0000-000049050000}"/>
    <cellStyle name="supText 4" xfId="910" xr:uid="{00000000-0005-0000-0000-00004A050000}"/>
    <cellStyle name="supText 5" xfId="911" xr:uid="{00000000-0005-0000-0000-00004B050000}"/>
    <cellStyle name="Számítás" xfId="912" xr:uid="{00000000-0005-0000-0000-00004C050000}"/>
    <cellStyle name="Számítás 2" xfId="913" xr:uid="{00000000-0005-0000-0000-00004D050000}"/>
    <cellStyle name="Texto de advertencia" xfId="130" xr:uid="{00000000-0005-0000-0000-00004E050000}"/>
    <cellStyle name="Texto explicativo" xfId="131" xr:uid="{00000000-0005-0000-0000-00004F050000}"/>
    <cellStyle name="Title 2" xfId="132" xr:uid="{00000000-0005-0000-0000-000050050000}"/>
    <cellStyle name="Title 2 2" xfId="914" xr:uid="{00000000-0005-0000-0000-000051050000}"/>
    <cellStyle name="Title 2 3" xfId="915" xr:uid="{00000000-0005-0000-0000-000052050000}"/>
    <cellStyle name="Title 3" xfId="133" xr:uid="{00000000-0005-0000-0000-000053050000}"/>
    <cellStyle name="Título" xfId="134" xr:uid="{00000000-0005-0000-0000-000054050000}"/>
    <cellStyle name="Título 1" xfId="135" xr:uid="{00000000-0005-0000-0000-000055050000}"/>
    <cellStyle name="Título 2" xfId="136" xr:uid="{00000000-0005-0000-0000-000056050000}"/>
    <cellStyle name="Título 3" xfId="137" xr:uid="{00000000-0005-0000-0000-000057050000}"/>
    <cellStyle name="Título 3 2" xfId="935" xr:uid="{00000000-0005-0000-0000-000058050000}"/>
    <cellStyle name="Título 3 2 2" xfId="991" xr:uid="{00000000-0005-0000-0000-000059050000}"/>
    <cellStyle name="Título 3 2 2 2" xfId="1096" xr:uid="{00000000-0005-0000-0000-00005A050000}"/>
    <cellStyle name="Título 3 2 2 2 2" xfId="1355" xr:uid="{00000000-0005-0000-0000-00005B050000}"/>
    <cellStyle name="Título 3 2 2 3" xfId="1152" xr:uid="{00000000-0005-0000-0000-00005C050000}"/>
    <cellStyle name="Título 3 2 2 3 2" xfId="1411" xr:uid="{00000000-0005-0000-0000-00005D050000}"/>
    <cellStyle name="Título 3 2 2 4" xfId="1250" xr:uid="{00000000-0005-0000-0000-00005E050000}"/>
    <cellStyle name="Título 3 2 3" xfId="1040" xr:uid="{00000000-0005-0000-0000-00005F050000}"/>
    <cellStyle name="Título 3 2 3 2" xfId="1299" xr:uid="{00000000-0005-0000-0000-000060050000}"/>
    <cellStyle name="Título 3 2 4" xfId="1201" xr:uid="{00000000-0005-0000-0000-000061050000}"/>
    <cellStyle name="Título 3 3" xfId="928" xr:uid="{00000000-0005-0000-0000-000062050000}"/>
    <cellStyle name="Título 3 3 2" xfId="984" xr:uid="{00000000-0005-0000-0000-000063050000}"/>
    <cellStyle name="Título 3 3 2 2" xfId="1089" xr:uid="{00000000-0005-0000-0000-000064050000}"/>
    <cellStyle name="Título 3 3 2 2 2" xfId="1348" xr:uid="{00000000-0005-0000-0000-000065050000}"/>
    <cellStyle name="Título 3 3 2 3" xfId="1145" xr:uid="{00000000-0005-0000-0000-000066050000}"/>
    <cellStyle name="Título 3 3 2 3 2" xfId="1404" xr:uid="{00000000-0005-0000-0000-000067050000}"/>
    <cellStyle name="Título 3 3 2 4" xfId="1243" xr:uid="{00000000-0005-0000-0000-000068050000}"/>
    <cellStyle name="Título 3 3 3" xfId="1033" xr:uid="{00000000-0005-0000-0000-000069050000}"/>
    <cellStyle name="Título 3 3 3 2" xfId="1292" xr:uid="{00000000-0005-0000-0000-00006A050000}"/>
    <cellStyle name="Título 3 3 4" xfId="1194" xr:uid="{00000000-0005-0000-0000-00006B050000}"/>
    <cellStyle name="Título 3 4" xfId="934" xr:uid="{00000000-0005-0000-0000-00006C050000}"/>
    <cellStyle name="Título 3 4 2" xfId="990" xr:uid="{00000000-0005-0000-0000-00006D050000}"/>
    <cellStyle name="Título 3 4 2 2" xfId="1095" xr:uid="{00000000-0005-0000-0000-00006E050000}"/>
    <cellStyle name="Título 3 4 2 2 2" xfId="1354" xr:uid="{00000000-0005-0000-0000-00006F050000}"/>
    <cellStyle name="Título 3 4 2 3" xfId="1151" xr:uid="{00000000-0005-0000-0000-000070050000}"/>
    <cellStyle name="Título 3 4 2 3 2" xfId="1410" xr:uid="{00000000-0005-0000-0000-000071050000}"/>
    <cellStyle name="Título 3 4 2 4" xfId="1249" xr:uid="{00000000-0005-0000-0000-000072050000}"/>
    <cellStyle name="Título 3 4 3" xfId="1039" xr:uid="{00000000-0005-0000-0000-000073050000}"/>
    <cellStyle name="Título 3 4 3 2" xfId="1298" xr:uid="{00000000-0005-0000-0000-000074050000}"/>
    <cellStyle name="Título 3 4 4" xfId="1200" xr:uid="{00000000-0005-0000-0000-000075050000}"/>
    <cellStyle name="Título 3 5" xfId="962" xr:uid="{00000000-0005-0000-0000-000076050000}"/>
    <cellStyle name="Título 3 5 2" xfId="1018" xr:uid="{00000000-0005-0000-0000-000077050000}"/>
    <cellStyle name="Título 3 5 2 2" xfId="1123" xr:uid="{00000000-0005-0000-0000-000078050000}"/>
    <cellStyle name="Título 3 5 2 2 2" xfId="1382" xr:uid="{00000000-0005-0000-0000-000079050000}"/>
    <cellStyle name="Título 3 5 2 3" xfId="1179" xr:uid="{00000000-0005-0000-0000-00007A050000}"/>
    <cellStyle name="Título 3 5 2 3 2" xfId="1438" xr:uid="{00000000-0005-0000-0000-00007B050000}"/>
    <cellStyle name="Título 3 5 2 4" xfId="1277" xr:uid="{00000000-0005-0000-0000-00007C050000}"/>
    <cellStyle name="Título 3 5 3" xfId="1067" xr:uid="{00000000-0005-0000-0000-00007D050000}"/>
    <cellStyle name="Título 3 5 3 2" xfId="1326" xr:uid="{00000000-0005-0000-0000-00007E050000}"/>
    <cellStyle name="Título 3 5 4" xfId="1228" xr:uid="{00000000-0005-0000-0000-00007F050000}"/>
    <cellStyle name="Título 3 6" xfId="947" xr:uid="{00000000-0005-0000-0000-000080050000}"/>
    <cellStyle name="Título 3 6 2" xfId="1003" xr:uid="{00000000-0005-0000-0000-000081050000}"/>
    <cellStyle name="Título 3 6 2 2" xfId="1108" xr:uid="{00000000-0005-0000-0000-000082050000}"/>
    <cellStyle name="Título 3 6 2 2 2" xfId="1367" xr:uid="{00000000-0005-0000-0000-000083050000}"/>
    <cellStyle name="Título 3 6 2 3" xfId="1164" xr:uid="{00000000-0005-0000-0000-000084050000}"/>
    <cellStyle name="Título 3 6 2 3 2" xfId="1423" xr:uid="{00000000-0005-0000-0000-000085050000}"/>
    <cellStyle name="Título 3 6 2 4" xfId="1262" xr:uid="{00000000-0005-0000-0000-000086050000}"/>
    <cellStyle name="Título 3 6 3" xfId="1052" xr:uid="{00000000-0005-0000-0000-000087050000}"/>
    <cellStyle name="Título 3 6 3 2" xfId="1311" xr:uid="{00000000-0005-0000-0000-000088050000}"/>
    <cellStyle name="Título 3 6 4" xfId="1213" xr:uid="{00000000-0005-0000-0000-000089050000}"/>
    <cellStyle name="Título 3 7" xfId="943" xr:uid="{00000000-0005-0000-0000-00008A050000}"/>
    <cellStyle name="Título 3 7 2" xfId="999" xr:uid="{00000000-0005-0000-0000-00008B050000}"/>
    <cellStyle name="Título 3 7 2 2" xfId="1104" xr:uid="{00000000-0005-0000-0000-00008C050000}"/>
    <cellStyle name="Título 3 7 2 2 2" xfId="1363" xr:uid="{00000000-0005-0000-0000-00008D050000}"/>
    <cellStyle name="Título 3 7 2 3" xfId="1160" xr:uid="{00000000-0005-0000-0000-00008E050000}"/>
    <cellStyle name="Título 3 7 2 3 2" xfId="1419" xr:uid="{00000000-0005-0000-0000-00008F050000}"/>
    <cellStyle name="Título 3 7 2 4" xfId="1258" xr:uid="{00000000-0005-0000-0000-000090050000}"/>
    <cellStyle name="Título 3 7 3" xfId="1048" xr:uid="{00000000-0005-0000-0000-000091050000}"/>
    <cellStyle name="Título 3 7 3 2" xfId="1307" xr:uid="{00000000-0005-0000-0000-000092050000}"/>
    <cellStyle name="Título 3 7 4" xfId="1209" xr:uid="{00000000-0005-0000-0000-000093050000}"/>
    <cellStyle name="Título 3 8" xfId="971" xr:uid="{00000000-0005-0000-0000-000094050000}"/>
    <cellStyle name="Título 3 8 2" xfId="1027" xr:uid="{00000000-0005-0000-0000-000095050000}"/>
    <cellStyle name="Título 3 8 2 2" xfId="1132" xr:uid="{00000000-0005-0000-0000-000096050000}"/>
    <cellStyle name="Título 3 8 2 2 2" xfId="1391" xr:uid="{00000000-0005-0000-0000-000097050000}"/>
    <cellStyle name="Título 3 8 2 3" xfId="1188" xr:uid="{00000000-0005-0000-0000-000098050000}"/>
    <cellStyle name="Título 3 8 2 3 2" xfId="1447" xr:uid="{00000000-0005-0000-0000-000099050000}"/>
    <cellStyle name="Título 3 8 2 4" xfId="1286" xr:uid="{00000000-0005-0000-0000-00009A050000}"/>
    <cellStyle name="Título 3 8 3" xfId="1076" xr:uid="{00000000-0005-0000-0000-00009B050000}"/>
    <cellStyle name="Título 3 8 3 2" xfId="1335" xr:uid="{00000000-0005-0000-0000-00009C050000}"/>
    <cellStyle name="Título 3 9" xfId="978" xr:uid="{00000000-0005-0000-0000-00009D050000}"/>
    <cellStyle name="Título 3 9 2" xfId="1083" xr:uid="{00000000-0005-0000-0000-00009E050000}"/>
    <cellStyle name="Título 3 9 2 2" xfId="1342" xr:uid="{00000000-0005-0000-0000-00009F050000}"/>
    <cellStyle name="Título 3 9 3" xfId="1139" xr:uid="{00000000-0005-0000-0000-0000A0050000}"/>
    <cellStyle name="Título 3 9 3 2" xfId="1398" xr:uid="{00000000-0005-0000-0000-0000A1050000}"/>
    <cellStyle name="Título 3 9 4" xfId="1237" xr:uid="{00000000-0005-0000-0000-0000A2050000}"/>
    <cellStyle name="Título_20091015 DE_Proposed amendments to CR SEC_MKR" xfId="916" xr:uid="{00000000-0005-0000-0000-0000A3050000}"/>
    <cellStyle name="Total 2" xfId="138" xr:uid="{00000000-0005-0000-0000-0000A4050000}"/>
    <cellStyle name="Total 2 2" xfId="917" xr:uid="{00000000-0005-0000-0000-0000A5050000}"/>
    <cellStyle name="Total 2 3" xfId="918" xr:uid="{00000000-0005-0000-0000-0000A6050000}"/>
    <cellStyle name="Total 2 4" xfId="919" xr:uid="{00000000-0005-0000-0000-0000A7050000}"/>
    <cellStyle name="Total 3" xfId="139" xr:uid="{00000000-0005-0000-0000-0000A8050000}"/>
    <cellStyle name="Warning Text 2" xfId="140" xr:uid="{00000000-0005-0000-0000-0000A9050000}"/>
    <cellStyle name="Warning Text 2 2" xfId="920" xr:uid="{00000000-0005-0000-0000-0000AA050000}"/>
    <cellStyle name="Warning Text 2 3" xfId="921" xr:uid="{00000000-0005-0000-0000-0000AB050000}"/>
    <cellStyle name="Warning Text 3" xfId="141" xr:uid="{00000000-0005-0000-0000-0000AC050000}"/>
  </cellStyles>
  <dxfs count="0"/>
  <tableStyles count="0" defaultTableStyle="TableStyleMedium2" defaultPivotStyle="PivotStyleLight16"/>
  <colors>
    <mruColors>
      <color rgb="FFDDD9C4"/>
      <color rgb="FF266C91"/>
      <color rgb="FF4794C9"/>
      <color rgb="FF236C91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s-fs-01\server_agencija\Users\sbiljana\AppData\Local\Microsoft\Windows\INetCache\Content.Outlook\2RS352ET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gs-fs-01\server_agencija\Users\sbiljana\AppData\Local\Microsoft\Windows\INetCache\Content.Outlook\2RS352ET\Expert%20Groups\Accounting%20and%20Auditing\Other%20folders\EGFI%20Workstream%20Reporting\Circulated%20papers\2009\Marco%20Burroni\Banca%20d'Italia\Documents%20and%20Setti?93782162" TargetMode="External"/><Relationship Id="rId1" Type="http://schemas.openxmlformats.org/officeDocument/2006/relationships/externalLinkPath" Target="file:///\\93782162\Documents%20and%20Setti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bvpr-fs02\userdata\Expert%20Groups\Accounting%20and%20Auditing\Other%20folders\EGFI%20Workstream%20Reporting\Circulated%20papers\2009\Marco%20Burroni\Banca%20d'Italia\Documents%20and%20Settings\Administrator\Desktop\CP06revAnnex1_workinprogress.xls?29A5132D" TargetMode="External"/><Relationship Id="rId1" Type="http://schemas.openxmlformats.org/officeDocument/2006/relationships/externalLinkPath" Target="file:///\\29A5132D\CP06revAnnex1_workinprog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xpert%20Groups\Accounting%20and%20Auditing\Other%20folders\EGFI%20Workstream%20Reporting\Circulated%20papers\2009\CP06revAnnex1_workinprogress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gs-fs-01\server_agencija\Users\sbiljana\AppData\Local\Microsoft\Windows\INetCache\Content.Outlook\2RS352ET\Expert%20Groups\Accounting%20and%20Auditing\Other%20folders\EGFI%20Workstream%20Reporting\Circulated%20papers\2009\CP06revAnnex1_workinprogress.xls?73DA1D9E" TargetMode="External"/><Relationship Id="rId1" Type="http://schemas.openxmlformats.org/officeDocument/2006/relationships/externalLinkPath" Target="file:///\\73DA1D9E\CP06revAnnex1_workinprogre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Expert%20Groups\Accounting%20and%20Auditing\Other%20folders\EGFI%20Workstream%20Reporting\Circulated%20papers\2009\CP06revAnnex1_workinprogre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gs-fs-01\server_agencija\Users\sbiljana\AppData\Local\Microsoft\Windows\INetCache\Content.Outlook\2RS352ET\Users\A037095\AppData\Local\Microsoft\Windows\Temporary%20Internet%20Files\Content.Outlook\CBERH5I7\IT-140-BM-142-04.xlsx?2DDB72A0" TargetMode="External"/><Relationship Id="rId1" Type="http://schemas.openxmlformats.org/officeDocument/2006/relationships/externalLinkPath" Target="file:///\\2DDB72A0\IT-140-BM-142-0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Users/A037095/AppData/Local/Microsoft/Windows/Temporary%20Internet%20Files/Content.Outlook/CBERH5I7/IT-140-BM-142-0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Users\A037095\AppData\Local\Microsoft\Windows\Temporary%20Internet%20Files\Content.Outlook\CBERH5I7\IT-140-BM-142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Validation"/>
      <sheetName val="Lists"/>
      <sheetName val="Reference"/>
      <sheetName val="cart0700ORIGINAL"/>
      <sheetName val="original con Eux m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Validation"/>
      <sheetName val="Lists"/>
      <sheetName val="Reference"/>
      <sheetName val="cart0700ORIGINAL"/>
      <sheetName val="original con Eux m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Validation"/>
      <sheetName val="Lists"/>
      <sheetName val="Reference"/>
      <sheetName val="cart0700ORIGINAL"/>
      <sheetName val="original con Eux m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  <sheetName val="ISO-Code countires"/>
      <sheetName val="Exposure Type"/>
      <sheetName val="Asset_Liability"/>
      <sheetName val="ISO-Code Currency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  <sheetName val="SGS"/>
      <sheetName val="Table 39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ExportData"/>
      <sheetName val="Sanction Levels"/>
      <sheetName val="Interest Income"/>
      <sheetName val="Staff Costs"/>
      <sheetName val="Analisi Margini"/>
      <sheetName val="Input"/>
      <sheetName val="Ratios compared"/>
      <sheetName val="Sheet5"/>
      <sheetName val="valutazione"/>
      <sheetName val="Lists"/>
      <sheetName val="Table 39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OpRisk"/>
      <sheetName val="Checks"/>
      <sheetName val="Parameters"/>
    </sheetNames>
    <sheetDataSet>
      <sheetData sheetId="0"/>
      <sheetData sheetId="1"/>
      <sheetData sheetId="2"/>
      <sheetData sheetId="3">
        <row r="144">
          <cell r="D144" t="str">
            <v>Yes</v>
          </cell>
        </row>
        <row r="145">
          <cell r="D145" t="str">
            <v>No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OpRisk"/>
      <sheetName val="Checks"/>
      <sheetName val="Parameters"/>
      <sheetName val="List details"/>
      <sheetName val="Lists"/>
    </sheetNames>
    <sheetDataSet>
      <sheetData sheetId="0"/>
      <sheetData sheetId="1"/>
      <sheetData sheetId="2"/>
      <sheetData sheetId="3">
        <row r="144">
          <cell r="D144" t="str">
            <v>Yes</v>
          </cell>
        </row>
        <row r="145">
          <cell r="D145" t="str">
            <v>No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OpRisk"/>
      <sheetName val="Checks"/>
      <sheetName val="Parameters"/>
    </sheetNames>
    <sheetDataSet>
      <sheetData sheetId="0"/>
      <sheetData sheetId="1"/>
      <sheetData sheetId="2"/>
      <sheetData sheetId="3">
        <row r="144">
          <cell r="D144" t="str">
            <v>Yes</v>
          </cell>
        </row>
        <row r="145">
          <cell r="D145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46114E7-7A4D-43D2-B012-77599B575660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0" tint="-0.499984740745262"/>
    <pageSetUpPr autoPageBreaks="0"/>
  </sheetPr>
  <dimension ref="B3:E54"/>
  <sheetViews>
    <sheetView showGridLines="0" zoomScale="40" zoomScaleNormal="40" workbookViewId="0">
      <selection activeCell="G20" sqref="G20"/>
    </sheetView>
  </sheetViews>
  <sheetFormatPr defaultColWidth="9.28515625" defaultRowHeight="15"/>
  <cols>
    <col min="2" max="2" width="13.7109375" customWidth="1"/>
    <col min="3" max="3" width="42.5703125" customWidth="1"/>
    <col min="4" max="4" width="19.7109375" customWidth="1"/>
    <col min="5" max="5" width="99.28515625" bestFit="1" customWidth="1"/>
  </cols>
  <sheetData>
    <row r="3" spans="2:5">
      <c r="B3" s="299" t="s">
        <v>139</v>
      </c>
      <c r="C3" s="299" t="s">
        <v>140</v>
      </c>
      <c r="D3" s="226" t="s">
        <v>275</v>
      </c>
      <c r="E3" s="292"/>
    </row>
    <row r="4" spans="2:5">
      <c r="B4" s="298"/>
      <c r="C4" s="298"/>
      <c r="D4" s="298"/>
      <c r="E4" s="298"/>
    </row>
    <row r="5" spans="2:5">
      <c r="B5" s="298"/>
      <c r="C5" s="298"/>
      <c r="D5" s="298"/>
      <c r="E5" s="298"/>
    </row>
    <row r="6" spans="2:5" ht="15.75" thickBot="1">
      <c r="B6" s="298"/>
      <c r="C6" s="298"/>
      <c r="D6" s="298"/>
      <c r="E6" s="298"/>
    </row>
    <row r="7" spans="2:5" ht="15.75" thickBot="1">
      <c r="B7" s="1339" t="s">
        <v>237</v>
      </c>
      <c r="C7" s="1340"/>
      <c r="D7" s="1340"/>
      <c r="E7" s="1341"/>
    </row>
    <row r="8" spans="2:5" ht="25.5">
      <c r="B8" s="867" t="s">
        <v>239</v>
      </c>
      <c r="C8" s="868" t="s">
        <v>238</v>
      </c>
      <c r="D8" s="868" t="s">
        <v>240</v>
      </c>
      <c r="E8" s="869" t="s">
        <v>228</v>
      </c>
    </row>
    <row r="9" spans="2:5" ht="25.9" customHeight="1">
      <c r="B9" s="538" t="s">
        <v>123</v>
      </c>
      <c r="C9" s="539" t="s">
        <v>241</v>
      </c>
      <c r="D9" s="539" t="s">
        <v>106</v>
      </c>
      <c r="E9" s="870" t="s">
        <v>254</v>
      </c>
    </row>
    <row r="10" spans="2:5" ht="25.9" customHeight="1">
      <c r="B10" s="538" t="s">
        <v>123</v>
      </c>
      <c r="C10" s="539" t="s">
        <v>578</v>
      </c>
      <c r="D10" s="539" t="s">
        <v>575</v>
      </c>
      <c r="E10" s="537" t="s">
        <v>580</v>
      </c>
    </row>
    <row r="11" spans="2:5" ht="25.9" customHeight="1">
      <c r="B11" s="538" t="s">
        <v>123</v>
      </c>
      <c r="C11" s="539" t="s">
        <v>579</v>
      </c>
      <c r="D11" s="539" t="s">
        <v>576</v>
      </c>
      <c r="E11" s="537" t="s">
        <v>598</v>
      </c>
    </row>
    <row r="12" spans="2:5" ht="25.9" customHeight="1">
      <c r="B12" s="538" t="s">
        <v>123</v>
      </c>
      <c r="C12" s="539" t="s">
        <v>581</v>
      </c>
      <c r="D12" s="539" t="s">
        <v>577</v>
      </c>
      <c r="E12" s="537" t="s">
        <v>599</v>
      </c>
    </row>
    <row r="13" spans="2:5" ht="25.9" customHeight="1">
      <c r="B13" s="538" t="s">
        <v>123</v>
      </c>
      <c r="C13" s="539" t="s">
        <v>242</v>
      </c>
      <c r="D13" s="539" t="s">
        <v>117</v>
      </c>
      <c r="E13" s="537" t="s">
        <v>255</v>
      </c>
    </row>
    <row r="14" spans="2:5" ht="25.9" customHeight="1">
      <c r="B14" s="538" t="s">
        <v>123</v>
      </c>
      <c r="C14" s="539" t="s">
        <v>242</v>
      </c>
      <c r="D14" s="539" t="s">
        <v>107</v>
      </c>
      <c r="E14" s="537" t="s">
        <v>256</v>
      </c>
    </row>
    <row r="15" spans="2:5" ht="25.9" customHeight="1">
      <c r="B15" s="538" t="s">
        <v>123</v>
      </c>
      <c r="C15" s="539" t="s">
        <v>242</v>
      </c>
      <c r="D15" s="539" t="s">
        <v>108</v>
      </c>
      <c r="E15" s="537" t="s">
        <v>257</v>
      </c>
    </row>
    <row r="16" spans="2:5" ht="25.9" customHeight="1">
      <c r="B16" s="538" t="s">
        <v>123</v>
      </c>
      <c r="C16" s="539" t="s">
        <v>243</v>
      </c>
      <c r="D16" s="539" t="s">
        <v>109</v>
      </c>
      <c r="E16" s="537" t="s">
        <v>258</v>
      </c>
    </row>
    <row r="17" spans="2:5" ht="25.9" customHeight="1">
      <c r="B17" s="538" t="s">
        <v>123</v>
      </c>
      <c r="C17" s="539" t="s">
        <v>243</v>
      </c>
      <c r="D17" s="539" t="s">
        <v>118</v>
      </c>
      <c r="E17" s="537" t="s">
        <v>259</v>
      </c>
    </row>
    <row r="18" spans="2:5" ht="25.9" customHeight="1">
      <c r="B18" s="538" t="s">
        <v>123</v>
      </c>
      <c r="C18" s="539" t="s">
        <v>243</v>
      </c>
      <c r="D18" s="539" t="s">
        <v>119</v>
      </c>
      <c r="E18" s="537" t="s">
        <v>260</v>
      </c>
    </row>
    <row r="19" spans="2:5" ht="25.9" customHeight="1">
      <c r="B19" s="538" t="s">
        <v>123</v>
      </c>
      <c r="C19" s="539" t="s">
        <v>244</v>
      </c>
      <c r="D19" s="539" t="s">
        <v>110</v>
      </c>
      <c r="E19" s="537" t="s">
        <v>261</v>
      </c>
    </row>
    <row r="20" spans="2:5" ht="25.9" customHeight="1">
      <c r="B20" s="538" t="s">
        <v>123</v>
      </c>
      <c r="C20" s="539" t="s">
        <v>245</v>
      </c>
      <c r="D20" s="539" t="s">
        <v>120</v>
      </c>
      <c r="E20" s="537" t="s">
        <v>262</v>
      </c>
    </row>
    <row r="21" spans="2:5" ht="25.9" customHeight="1">
      <c r="B21" s="538" t="s">
        <v>123</v>
      </c>
      <c r="C21" s="539" t="s">
        <v>246</v>
      </c>
      <c r="D21" s="539" t="s">
        <v>111</v>
      </c>
      <c r="E21" s="537" t="s">
        <v>263</v>
      </c>
    </row>
    <row r="22" spans="2:5" ht="25.9" customHeight="1">
      <c r="B22" s="538" t="s">
        <v>123</v>
      </c>
      <c r="C22" s="539" t="s">
        <v>247</v>
      </c>
      <c r="D22" s="539" t="s">
        <v>112</v>
      </c>
      <c r="E22" s="537" t="s">
        <v>264</v>
      </c>
    </row>
    <row r="23" spans="2:5" ht="25.9" customHeight="1">
      <c r="B23" s="538" t="s">
        <v>123</v>
      </c>
      <c r="C23" s="539" t="s">
        <v>248</v>
      </c>
      <c r="D23" s="539" t="s">
        <v>121</v>
      </c>
      <c r="E23" s="537" t="s">
        <v>265</v>
      </c>
    </row>
    <row r="24" spans="2:5" ht="25.9" customHeight="1">
      <c r="B24" s="538" t="s">
        <v>123</v>
      </c>
      <c r="C24" s="539" t="s">
        <v>249</v>
      </c>
      <c r="D24" s="539" t="s">
        <v>114</v>
      </c>
      <c r="E24" s="537" t="s">
        <v>266</v>
      </c>
    </row>
    <row r="25" spans="2:5" ht="25.9" customHeight="1">
      <c r="B25" s="538" t="s">
        <v>123</v>
      </c>
      <c r="C25" s="539" t="s">
        <v>250</v>
      </c>
      <c r="D25" s="539" t="s">
        <v>113</v>
      </c>
      <c r="E25" s="537" t="s">
        <v>267</v>
      </c>
    </row>
    <row r="26" spans="2:5" ht="25.9" customHeight="1" thickBot="1">
      <c r="B26" s="540" t="s">
        <v>123</v>
      </c>
      <c r="C26" s="541" t="s">
        <v>251</v>
      </c>
      <c r="D26" s="541" t="s">
        <v>122</v>
      </c>
      <c r="E26" s="542" t="s">
        <v>268</v>
      </c>
    </row>
    <row r="27" spans="2:5" ht="25.9" customHeight="1">
      <c r="B27" s="543" t="s">
        <v>124</v>
      </c>
      <c r="C27" s="544" t="s">
        <v>252</v>
      </c>
      <c r="D27" s="544" t="s">
        <v>115</v>
      </c>
      <c r="E27" s="545" t="s">
        <v>269</v>
      </c>
    </row>
    <row r="28" spans="2:5" ht="25.9" customHeight="1">
      <c r="B28" s="1165" t="s">
        <v>124</v>
      </c>
      <c r="C28" s="1166" t="s">
        <v>253</v>
      </c>
      <c r="D28" s="1168" t="s">
        <v>116</v>
      </c>
      <c r="E28" s="1167" t="s">
        <v>270</v>
      </c>
    </row>
    <row r="29" spans="2:5" ht="25.9" customHeight="1" thickBot="1">
      <c r="B29" s="546" t="s">
        <v>124</v>
      </c>
      <c r="C29" s="871" t="s">
        <v>253</v>
      </c>
      <c r="D29" s="1169" t="s">
        <v>662</v>
      </c>
      <c r="E29" s="547" t="s">
        <v>663</v>
      </c>
    </row>
    <row r="30" spans="2:5" ht="25.9" customHeight="1">
      <c r="B30" s="298"/>
      <c r="C30" s="298"/>
      <c r="D30" s="298"/>
      <c r="E30" s="298"/>
    </row>
    <row r="31" spans="2:5">
      <c r="B31" s="300"/>
      <c r="C31" s="300"/>
      <c r="D31" s="298"/>
      <c r="E31" s="298"/>
    </row>
    <row r="32" spans="2:5" ht="19.5">
      <c r="B32" s="301" t="s">
        <v>273</v>
      </c>
      <c r="C32" s="300"/>
      <c r="D32" s="298"/>
      <c r="E32" s="298"/>
    </row>
    <row r="33" spans="2:5" ht="40.15" customHeight="1">
      <c r="B33" s="1342" t="s">
        <v>582</v>
      </c>
      <c r="C33" s="1343"/>
      <c r="D33" s="1343"/>
      <c r="E33" s="1343"/>
    </row>
    <row r="34" spans="2:5" ht="37.9" customHeight="1">
      <c r="B34" s="1344" t="s">
        <v>666</v>
      </c>
      <c r="C34" s="1345"/>
      <c r="D34" s="1345"/>
      <c r="E34" s="1345"/>
    </row>
    <row r="35" spans="2:5" ht="21" customHeight="1">
      <c r="B35" s="530" t="s">
        <v>633</v>
      </c>
      <c r="C35" s="529"/>
      <c r="D35" s="298"/>
      <c r="E35" s="298"/>
    </row>
    <row r="36" spans="2:5" ht="20.65" customHeight="1">
      <c r="B36" s="530" t="s">
        <v>271</v>
      </c>
      <c r="C36" s="529"/>
      <c r="D36" s="311"/>
      <c r="E36" s="311"/>
    </row>
    <row r="37" spans="2:5">
      <c r="B37" s="302"/>
      <c r="C37" s="300"/>
      <c r="D37" s="298"/>
      <c r="E37" s="298"/>
    </row>
    <row r="38" spans="2:5">
      <c r="B38" s="302" t="s">
        <v>272</v>
      </c>
      <c r="C38" s="300"/>
      <c r="D38" s="298"/>
      <c r="E38" s="298"/>
    </row>
    <row r="39" spans="2:5">
      <c r="B39" s="302"/>
      <c r="C39" s="300"/>
      <c r="D39" s="298"/>
      <c r="E39" s="298"/>
    </row>
    <row r="40" spans="2:5">
      <c r="B40" s="302"/>
      <c r="C40" s="300"/>
      <c r="D40" s="298"/>
      <c r="E40" s="298"/>
    </row>
    <row r="41" spans="2:5" ht="19.5">
      <c r="B41" s="301" t="s">
        <v>274</v>
      </c>
      <c r="C41" s="300"/>
      <c r="D41" s="298"/>
      <c r="E41" s="298"/>
    </row>
    <row r="42" spans="2:5" ht="13.15" customHeight="1" thickBot="1">
      <c r="B42" s="302"/>
      <c r="C42" s="300"/>
      <c r="D42" s="298"/>
      <c r="E42" s="298"/>
    </row>
    <row r="43" spans="2:5" ht="15.75" thickBot="1">
      <c r="B43" s="303"/>
      <c r="C43" s="395" t="s">
        <v>276</v>
      </c>
      <c r="D43" s="298"/>
      <c r="E43" s="298"/>
    </row>
    <row r="44" spans="2:5" ht="15.75" thickBot="1">
      <c r="B44" s="143"/>
      <c r="C44" s="395" t="s">
        <v>277</v>
      </c>
      <c r="D44" s="298"/>
      <c r="E44" s="298"/>
    </row>
    <row r="45" spans="2:5" ht="15.75" thickBot="1">
      <c r="B45" s="144"/>
      <c r="C45" s="395" t="s">
        <v>278</v>
      </c>
      <c r="D45" s="298"/>
      <c r="E45" s="298"/>
    </row>
    <row r="46" spans="2:5" ht="15.75" thickBot="1">
      <c r="B46" s="87"/>
      <c r="C46" s="395" t="s">
        <v>279</v>
      </c>
      <c r="D46" s="298"/>
      <c r="E46" s="298"/>
    </row>
    <row r="47" spans="2:5" ht="15.75" thickBot="1">
      <c r="B47" s="142"/>
      <c r="C47" s="395" t="s">
        <v>280</v>
      </c>
      <c r="D47" s="298"/>
      <c r="E47" s="298"/>
    </row>
    <row r="48" spans="2:5" ht="15.75" thickBot="1">
      <c r="B48" s="145"/>
      <c r="C48" s="395" t="s">
        <v>281</v>
      </c>
      <c r="D48" s="298"/>
      <c r="E48" s="298"/>
    </row>
    <row r="49" spans="2:5">
      <c r="B49" s="300"/>
      <c r="C49" s="300"/>
      <c r="D49" s="298"/>
      <c r="E49" s="298"/>
    </row>
    <row r="50" spans="2:5" ht="19.5">
      <c r="B50" s="301"/>
      <c r="C50" s="300"/>
      <c r="D50" s="298"/>
      <c r="E50" s="298"/>
    </row>
    <row r="51" spans="2:5">
      <c r="B51" s="300"/>
      <c r="C51" s="300"/>
      <c r="D51" s="298"/>
      <c r="E51" s="298"/>
    </row>
    <row r="52" spans="2:5">
      <c r="B52" s="300"/>
      <c r="C52" s="300"/>
      <c r="D52" s="298"/>
      <c r="E52" s="298"/>
    </row>
    <row r="53" spans="2:5">
      <c r="B53" s="300"/>
      <c r="C53" s="300"/>
      <c r="D53" s="298"/>
      <c r="E53" s="298"/>
    </row>
    <row r="54" spans="2:5">
      <c r="B54" s="300"/>
      <c r="C54" s="300"/>
      <c r="D54" s="298"/>
      <c r="E54" s="298"/>
    </row>
  </sheetData>
  <mergeCells count="3">
    <mergeCell ref="B7:E7"/>
    <mergeCell ref="B33:E33"/>
    <mergeCell ref="B34:E34"/>
  </mergeCells>
  <hyperlinks>
    <hyperlink ref="D9" location="Input!A1" display="Input" xr:uid="{00000000-0004-0000-0000-000000000000}"/>
    <hyperlink ref="D13" location="CSV_CR_SUM!A1" display="CSV_CR_SUM" xr:uid="{00000000-0004-0000-0000-000001000000}"/>
    <hyperlink ref="D14" location="CSV_CR_SCEN!A1" display="CSV_CR_SCEN" xr:uid="{00000000-0004-0000-0000-000002000000}"/>
    <hyperlink ref="D15" location="CSV_CR_REA!A1" display="CSV_CR_REA" xr:uid="{00000000-0004-0000-0000-000003000000}"/>
    <hyperlink ref="D16" location="CSV_MR_SUM!A1" display="CSV_MR_SUM" xr:uid="{00000000-0004-0000-0000-000008000000}"/>
    <hyperlink ref="D17" location="CSV_MR_FULL_REVAL!A1" display="CSV_MR_FULL_REVAL" xr:uid="{00000000-0004-0000-0000-000009000000}"/>
    <hyperlink ref="D18" location="CSV_MR_RESERVE!A1" display="CSV_MR_RESERVE" xr:uid="{00000000-0004-0000-0000-00000A000000}"/>
    <hyperlink ref="D19" location="CSV_NII_SUM!A1" display="CSV_NII_SUM" xr:uid="{00000000-0004-0000-0000-00000E000000}"/>
    <hyperlink ref="D20" location="CSV_NII_CALC!A1" display="CSV_NII_CALC" xr:uid="{00000000-0004-0000-0000-00000F000000}"/>
    <hyperlink ref="D21" location="CSV_OR_GEN!A1" display="CSV_OR_GEN" xr:uid="{00000000-0004-0000-0000-000010000000}"/>
    <hyperlink ref="D22" location="CSV_REA_SUM!A1" display="CSV_REA_SUM" xr:uid="{00000000-0004-0000-0000-000012000000}"/>
    <hyperlink ref="D23" location="CSV_NFCI_DIV!A1" display="CSV_NFCI_DIV" xr:uid="{00000000-0004-0000-0000-000015000000}"/>
    <hyperlink ref="D25" location="'CSV_P&amp;L'!A1" display="CSV_P&amp;L" xr:uid="{00000000-0004-0000-0000-000018000000}"/>
    <hyperlink ref="D24" location="CSV_CAP!A1" display="CSV_CAP" xr:uid="{00000000-0004-0000-0000-000019000000}"/>
    <hyperlink ref="D27" location="TRA_SUM!A1" display="TRA_SUM" xr:uid="{00000000-0004-0000-0000-00001A000000}"/>
    <hyperlink ref="D29" location="TRA_CR_PAR!A1" display="TRA_CR_PAR" xr:uid="{00000000-0004-0000-0000-00001C000000}"/>
    <hyperlink ref="D26" location="TRA_CAPMEAS!A1" display="CSV_CAPMEAS" xr:uid="{00000000-0004-0000-0000-000024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6" tint="-0.499984740745262"/>
    <pageSetUpPr autoPageBreaks="0"/>
  </sheetPr>
  <dimension ref="A3:H218"/>
  <sheetViews>
    <sheetView showGridLines="0" zoomScale="90" zoomScaleNormal="90" workbookViewId="0">
      <selection activeCell="F31" sqref="F31"/>
    </sheetView>
  </sheetViews>
  <sheetFormatPr defaultColWidth="9.28515625" defaultRowHeight="12.75"/>
  <cols>
    <col min="1" max="1" width="4.7109375" style="118" customWidth="1"/>
    <col min="2" max="2" width="23.28515625" style="118" customWidth="1"/>
    <col min="3" max="3" width="19.7109375" style="118" bestFit="1" customWidth="1"/>
    <col min="4" max="4" width="24.7109375" style="118" customWidth="1"/>
    <col min="5" max="5" width="27.7109375" style="118" customWidth="1"/>
    <col min="6" max="6" width="15.28515625" style="118" customWidth="1"/>
    <col min="7" max="9" width="9.28515625" style="118" customWidth="1"/>
    <col min="10" max="16384" width="9.28515625" style="118"/>
  </cols>
  <sheetData>
    <row r="3" spans="1:8" ht="18" customHeight="1">
      <c r="B3" s="302"/>
      <c r="C3" s="302"/>
      <c r="D3" s="302"/>
      <c r="E3" s="302"/>
      <c r="F3" s="302"/>
      <c r="G3" s="302"/>
      <c r="H3" s="302"/>
    </row>
    <row r="4" spans="1:8">
      <c r="B4" s="302"/>
      <c r="C4" s="302"/>
      <c r="D4" s="302"/>
      <c r="E4" s="302"/>
      <c r="F4" s="302"/>
      <c r="G4" s="302"/>
      <c r="H4" s="302"/>
    </row>
    <row r="5" spans="1:8">
      <c r="B5" s="302"/>
      <c r="C5" s="302"/>
      <c r="D5" s="302"/>
      <c r="E5" s="302"/>
      <c r="F5" s="302"/>
      <c r="G5" s="302"/>
      <c r="H5" s="302"/>
    </row>
    <row r="6" spans="1:8" ht="19.5">
      <c r="B6" s="548" t="s">
        <v>645</v>
      </c>
      <c r="C6" s="302"/>
      <c r="D6" s="302"/>
      <c r="E6" s="302"/>
      <c r="F6" s="302"/>
      <c r="G6" s="302"/>
      <c r="H6" s="302"/>
    </row>
    <row r="7" spans="1:8">
      <c r="B7" s="302"/>
      <c r="C7" s="302"/>
      <c r="D7" s="302"/>
      <c r="E7" s="302"/>
      <c r="F7" s="302"/>
      <c r="G7" s="302"/>
      <c r="H7" s="302"/>
    </row>
    <row r="8" spans="1:8" ht="13.5" thickBot="1">
      <c r="B8" s="302"/>
      <c r="C8" s="302"/>
      <c r="D8" s="302"/>
      <c r="E8" s="302"/>
      <c r="F8" s="302"/>
      <c r="G8" s="302"/>
      <c r="H8" s="302"/>
    </row>
    <row r="9" spans="1:8" ht="17.25" customHeight="1" thickBot="1">
      <c r="B9" s="396" t="s">
        <v>235</v>
      </c>
      <c r="C9" s="1346"/>
      <c r="D9" s="1347"/>
      <c r="E9" s="302"/>
      <c r="F9" s="302"/>
      <c r="G9" s="302"/>
      <c r="H9" s="302"/>
    </row>
    <row r="10" spans="1:8" ht="17.25" customHeight="1" thickBot="1">
      <c r="B10" s="514" t="s">
        <v>236</v>
      </c>
      <c r="C10" s="1348"/>
      <c r="D10" s="1349"/>
      <c r="E10" s="302"/>
      <c r="F10" s="302"/>
      <c r="G10" s="302"/>
      <c r="H10" s="302"/>
    </row>
    <row r="11" spans="1:8">
      <c r="A11" s="512"/>
      <c r="B11" s="513"/>
      <c r="C11" s="513"/>
      <c r="D11" s="513"/>
      <c r="E11" s="302"/>
      <c r="F11" s="302"/>
      <c r="G11" s="302"/>
      <c r="H11" s="302"/>
    </row>
    <row r="12" spans="1:8" ht="13.5" thickBot="1">
      <c r="B12" s="302"/>
      <c r="C12" s="302"/>
      <c r="D12" s="302"/>
      <c r="E12" s="302"/>
      <c r="F12" s="302"/>
      <c r="G12" s="302"/>
      <c r="H12" s="302"/>
    </row>
    <row r="13" spans="1:8" ht="13.5" thickBot="1">
      <c r="B13" s="1350" t="s">
        <v>640</v>
      </c>
      <c r="C13" s="1140" t="s">
        <v>644</v>
      </c>
      <c r="D13" s="1141" t="s">
        <v>641</v>
      </c>
      <c r="E13" s="1141" t="s">
        <v>642</v>
      </c>
      <c r="F13" s="1142" t="s">
        <v>643</v>
      </c>
      <c r="G13" s="302"/>
      <c r="H13" s="302"/>
    </row>
    <row r="14" spans="1:8" ht="14.65" customHeight="1">
      <c r="B14" s="1351"/>
      <c r="C14" s="1143" t="s">
        <v>107</v>
      </c>
      <c r="D14" s="1144"/>
      <c r="E14" s="1144"/>
      <c r="F14" s="1145"/>
      <c r="G14" s="302"/>
      <c r="H14" s="302"/>
    </row>
    <row r="15" spans="1:8" ht="14.65" customHeight="1">
      <c r="B15" s="1351"/>
      <c r="C15" s="1146" t="s">
        <v>108</v>
      </c>
      <c r="D15" s="328"/>
      <c r="E15" s="328"/>
      <c r="F15" s="329"/>
      <c r="G15" s="302"/>
      <c r="H15" s="302"/>
    </row>
    <row r="16" spans="1:8" ht="15" customHeight="1">
      <c r="B16" s="1351"/>
      <c r="C16" s="1146" t="s">
        <v>118</v>
      </c>
      <c r="D16" s="328"/>
      <c r="E16" s="328"/>
      <c r="F16" s="329"/>
      <c r="G16" s="302"/>
      <c r="H16" s="302"/>
    </row>
    <row r="17" spans="2:8" ht="14.65" customHeight="1">
      <c r="B17" s="1351"/>
      <c r="C17" s="1146" t="s">
        <v>119</v>
      </c>
      <c r="D17" s="328"/>
      <c r="E17" s="328"/>
      <c r="F17" s="329"/>
      <c r="G17" s="302"/>
      <c r="H17" s="302"/>
    </row>
    <row r="18" spans="2:8" ht="14.65" customHeight="1">
      <c r="B18" s="1351"/>
      <c r="C18" s="1146" t="s">
        <v>120</v>
      </c>
      <c r="D18" s="328"/>
      <c r="E18" s="328"/>
      <c r="F18" s="329"/>
      <c r="G18" s="302"/>
      <c r="H18" s="302"/>
    </row>
    <row r="19" spans="2:8" ht="14.65" customHeight="1">
      <c r="B19" s="1351"/>
      <c r="C19" s="1146" t="s">
        <v>121</v>
      </c>
      <c r="D19" s="328"/>
      <c r="E19" s="328"/>
      <c r="F19" s="329"/>
      <c r="G19" s="302"/>
      <c r="H19" s="302"/>
    </row>
    <row r="20" spans="2:8" ht="14.65" customHeight="1">
      <c r="B20" s="1351"/>
      <c r="C20" s="1146" t="s">
        <v>113</v>
      </c>
      <c r="D20" s="328"/>
      <c r="E20" s="328"/>
      <c r="F20" s="329"/>
      <c r="G20" s="302"/>
      <c r="H20" s="302"/>
    </row>
    <row r="21" spans="2:8" ht="14.65" customHeight="1">
      <c r="B21" s="1351"/>
      <c r="C21" s="1146" t="s">
        <v>114</v>
      </c>
      <c r="D21" s="328"/>
      <c r="E21" s="328"/>
      <c r="F21" s="329"/>
      <c r="G21" s="302"/>
      <c r="H21" s="302"/>
    </row>
    <row r="22" spans="2:8" ht="14.65" customHeight="1" thickBot="1">
      <c r="B22" s="1351"/>
      <c r="C22" s="1147" t="s">
        <v>122</v>
      </c>
      <c r="D22" s="1138"/>
      <c r="E22" s="1138"/>
      <c r="F22" s="1139"/>
      <c r="G22" s="302"/>
      <c r="H22" s="302"/>
    </row>
    <row r="23" spans="2:8">
      <c r="B23" s="302"/>
      <c r="C23" s="302"/>
      <c r="D23" s="302"/>
      <c r="E23" s="302"/>
      <c r="F23" s="302"/>
      <c r="G23" s="302"/>
      <c r="H23" s="302"/>
    </row>
    <row r="24" spans="2:8">
      <c r="B24" s="302"/>
      <c r="C24" s="302"/>
      <c r="D24" s="302"/>
      <c r="E24" s="302"/>
      <c r="F24" s="302"/>
      <c r="G24" s="302"/>
      <c r="H24" s="302"/>
    </row>
    <row r="25" spans="2:8">
      <c r="B25" s="302"/>
      <c r="C25" s="302"/>
      <c r="D25" s="302"/>
      <c r="E25" s="302"/>
      <c r="F25" s="302"/>
      <c r="G25" s="302"/>
      <c r="H25" s="302"/>
    </row>
    <row r="26" spans="2:8">
      <c r="B26" s="302"/>
      <c r="C26" s="302"/>
      <c r="D26" s="302"/>
      <c r="E26" s="302"/>
      <c r="F26" s="302"/>
      <c r="G26" s="302"/>
      <c r="H26" s="302"/>
    </row>
    <row r="27" spans="2:8">
      <c r="B27" s="302"/>
      <c r="C27" s="302"/>
      <c r="D27" s="302"/>
      <c r="E27" s="302"/>
      <c r="F27" s="302"/>
      <c r="G27" s="302"/>
      <c r="H27" s="302"/>
    </row>
    <row r="28" spans="2:8">
      <c r="B28" s="302"/>
      <c r="C28" s="302"/>
      <c r="D28" s="302"/>
      <c r="E28" s="302"/>
      <c r="F28" s="302"/>
      <c r="G28" s="302"/>
      <c r="H28" s="302"/>
    </row>
    <row r="29" spans="2:8">
      <c r="B29" s="302"/>
      <c r="C29" s="302"/>
      <c r="D29" s="302"/>
      <c r="E29" s="302"/>
      <c r="F29" s="302"/>
      <c r="G29" s="302"/>
      <c r="H29" s="302"/>
    </row>
    <row r="30" spans="2:8">
      <c r="B30" s="302"/>
      <c r="C30" s="302"/>
      <c r="D30" s="302"/>
      <c r="E30" s="302"/>
      <c r="F30" s="302"/>
      <c r="G30" s="302"/>
      <c r="H30" s="302"/>
    </row>
    <row r="31" spans="2:8">
      <c r="B31" s="302"/>
      <c r="C31" s="302"/>
      <c r="D31" s="302"/>
      <c r="E31" s="302"/>
      <c r="F31" s="302"/>
      <c r="G31" s="302"/>
      <c r="H31" s="302"/>
    </row>
    <row r="32" spans="2:8">
      <c r="B32" s="302"/>
      <c r="C32" s="302"/>
      <c r="D32" s="302"/>
      <c r="E32" s="302"/>
      <c r="F32" s="302"/>
      <c r="G32" s="302"/>
      <c r="H32" s="302"/>
    </row>
    <row r="33" spans="2:8">
      <c r="B33" s="302"/>
      <c r="C33" s="302"/>
      <c r="D33" s="302"/>
      <c r="E33" s="302"/>
      <c r="F33" s="302"/>
      <c r="G33" s="302"/>
      <c r="H33" s="302"/>
    </row>
    <row r="34" spans="2:8">
      <c r="B34" s="302"/>
      <c r="C34" s="302"/>
      <c r="D34" s="302"/>
      <c r="E34" s="302"/>
      <c r="F34" s="302"/>
      <c r="G34" s="302"/>
      <c r="H34" s="302"/>
    </row>
    <row r="35" spans="2:8">
      <c r="B35" s="302"/>
      <c r="C35" s="302"/>
      <c r="D35" s="302"/>
      <c r="E35" s="302"/>
      <c r="F35" s="302"/>
      <c r="G35" s="302"/>
      <c r="H35" s="302"/>
    </row>
    <row r="36" spans="2:8">
      <c r="B36" s="302"/>
      <c r="C36" s="302"/>
      <c r="D36" s="302"/>
      <c r="E36" s="302"/>
      <c r="F36" s="302"/>
      <c r="G36" s="302"/>
      <c r="H36" s="302"/>
    </row>
    <row r="37" spans="2:8">
      <c r="B37" s="302"/>
      <c r="C37" s="302"/>
      <c r="D37" s="302"/>
      <c r="E37" s="302"/>
      <c r="F37" s="302"/>
      <c r="G37" s="302"/>
      <c r="H37" s="302"/>
    </row>
    <row r="38" spans="2:8">
      <c r="B38" s="302"/>
      <c r="C38" s="302"/>
      <c r="D38" s="302"/>
      <c r="E38" s="302"/>
      <c r="F38" s="302"/>
      <c r="G38" s="302"/>
      <c r="H38" s="302"/>
    </row>
    <row r="39" spans="2:8">
      <c r="B39" s="302"/>
      <c r="C39" s="302"/>
      <c r="D39" s="302"/>
      <c r="E39" s="302"/>
      <c r="F39" s="302"/>
      <c r="G39" s="302"/>
      <c r="H39" s="302"/>
    </row>
    <row r="40" spans="2:8">
      <c r="B40" s="302"/>
      <c r="C40" s="302"/>
      <c r="D40" s="302"/>
      <c r="E40" s="302"/>
      <c r="F40" s="302"/>
      <c r="G40" s="302"/>
      <c r="H40" s="302"/>
    </row>
    <row r="41" spans="2:8">
      <c r="B41" s="302"/>
      <c r="C41" s="302"/>
      <c r="D41" s="302"/>
      <c r="E41" s="302"/>
      <c r="F41" s="302"/>
      <c r="G41" s="302"/>
      <c r="H41" s="302"/>
    </row>
    <row r="42" spans="2:8">
      <c r="B42" s="302"/>
      <c r="C42" s="302"/>
      <c r="D42" s="302"/>
      <c r="E42" s="302"/>
      <c r="F42" s="302"/>
      <c r="G42" s="302"/>
      <c r="H42" s="302"/>
    </row>
    <row r="43" spans="2:8">
      <c r="B43" s="302"/>
      <c r="C43" s="302"/>
      <c r="D43" s="302"/>
      <c r="E43" s="302"/>
      <c r="F43" s="302"/>
      <c r="G43" s="302"/>
      <c r="H43" s="302"/>
    </row>
    <row r="44" spans="2:8">
      <c r="B44" s="302"/>
      <c r="C44" s="302"/>
      <c r="D44" s="302"/>
      <c r="E44" s="302"/>
      <c r="F44" s="302"/>
      <c r="G44" s="302"/>
      <c r="H44" s="302"/>
    </row>
    <row r="45" spans="2:8">
      <c r="B45" s="302"/>
      <c r="C45" s="302"/>
      <c r="D45" s="302"/>
      <c r="E45" s="302"/>
      <c r="F45" s="302"/>
      <c r="G45" s="302"/>
      <c r="H45" s="302"/>
    </row>
    <row r="46" spans="2:8">
      <c r="B46" s="302"/>
      <c r="C46" s="302"/>
      <c r="D46" s="302"/>
      <c r="E46" s="302"/>
      <c r="F46" s="302"/>
      <c r="G46" s="302"/>
      <c r="H46" s="302"/>
    </row>
    <row r="47" spans="2:8">
      <c r="B47" s="302"/>
      <c r="C47" s="302"/>
      <c r="D47" s="302"/>
      <c r="E47" s="302"/>
      <c r="F47" s="302"/>
      <c r="G47" s="302"/>
      <c r="H47" s="302"/>
    </row>
    <row r="48" spans="2:8">
      <c r="B48" s="302"/>
      <c r="C48" s="302"/>
      <c r="D48" s="302"/>
      <c r="E48" s="302"/>
      <c r="F48" s="302"/>
      <c r="G48" s="302"/>
      <c r="H48" s="302"/>
    </row>
    <row r="49" spans="2:8">
      <c r="B49" s="302"/>
      <c r="C49" s="302"/>
      <c r="D49" s="302"/>
      <c r="E49" s="302"/>
      <c r="F49" s="302"/>
      <c r="G49" s="302"/>
      <c r="H49" s="302"/>
    </row>
    <row r="50" spans="2:8">
      <c r="B50" s="302"/>
      <c r="C50" s="302"/>
      <c r="D50" s="302"/>
      <c r="E50" s="302"/>
      <c r="F50" s="302"/>
      <c r="G50" s="302"/>
      <c r="H50" s="302"/>
    </row>
    <row r="51" spans="2:8">
      <c r="B51" s="302"/>
      <c r="C51" s="302"/>
      <c r="D51" s="302"/>
      <c r="E51" s="302"/>
      <c r="F51" s="302"/>
      <c r="G51" s="302"/>
      <c r="H51" s="302"/>
    </row>
    <row r="52" spans="2:8">
      <c r="B52" s="302"/>
      <c r="C52" s="302"/>
      <c r="D52" s="302"/>
      <c r="E52" s="302"/>
      <c r="F52" s="302"/>
      <c r="G52" s="302"/>
      <c r="H52" s="302"/>
    </row>
    <row r="53" spans="2:8">
      <c r="B53" s="302"/>
      <c r="C53" s="302"/>
      <c r="D53" s="302"/>
      <c r="E53" s="302"/>
      <c r="F53" s="302"/>
      <c r="G53" s="302"/>
      <c r="H53" s="302"/>
    </row>
    <row r="54" spans="2:8">
      <c r="B54" s="302"/>
      <c r="C54" s="302"/>
      <c r="D54" s="302"/>
      <c r="E54" s="302"/>
      <c r="F54" s="302"/>
      <c r="G54" s="302"/>
      <c r="H54" s="302"/>
    </row>
    <row r="55" spans="2:8">
      <c r="B55" s="302"/>
      <c r="C55" s="302"/>
      <c r="D55" s="302"/>
      <c r="E55" s="302"/>
      <c r="F55" s="302"/>
      <c r="G55" s="302"/>
      <c r="H55" s="302"/>
    </row>
    <row r="56" spans="2:8">
      <c r="B56" s="302"/>
      <c r="C56" s="302"/>
      <c r="D56" s="302"/>
      <c r="E56" s="302"/>
      <c r="F56" s="302"/>
      <c r="G56" s="302"/>
      <c r="H56" s="302"/>
    </row>
    <row r="57" spans="2:8">
      <c r="B57" s="302"/>
      <c r="C57" s="302"/>
      <c r="D57" s="302"/>
      <c r="E57" s="302"/>
      <c r="F57" s="302"/>
      <c r="G57" s="302"/>
      <c r="H57" s="302"/>
    </row>
    <row r="58" spans="2:8">
      <c r="B58" s="302"/>
      <c r="C58" s="302"/>
      <c r="D58" s="302"/>
      <c r="E58" s="302"/>
      <c r="F58" s="302"/>
      <c r="G58" s="302"/>
      <c r="H58" s="302"/>
    </row>
    <row r="59" spans="2:8">
      <c r="B59" s="302"/>
      <c r="C59" s="302"/>
      <c r="D59" s="302"/>
      <c r="E59" s="302"/>
      <c r="F59" s="302"/>
      <c r="G59" s="302"/>
      <c r="H59" s="302"/>
    </row>
    <row r="60" spans="2:8">
      <c r="B60" s="302"/>
      <c r="C60" s="302"/>
      <c r="D60" s="302"/>
      <c r="E60" s="302"/>
      <c r="F60" s="302"/>
      <c r="G60" s="302"/>
      <c r="H60" s="302"/>
    </row>
    <row r="61" spans="2:8">
      <c r="B61" s="302"/>
      <c r="C61" s="302"/>
      <c r="D61" s="302"/>
      <c r="E61" s="302"/>
      <c r="F61" s="302"/>
      <c r="G61" s="302"/>
      <c r="H61" s="302"/>
    </row>
    <row r="62" spans="2:8">
      <c r="B62" s="302"/>
      <c r="C62" s="302"/>
      <c r="D62" s="302"/>
      <c r="E62" s="302"/>
      <c r="F62" s="302"/>
      <c r="G62" s="302"/>
      <c r="H62" s="302"/>
    </row>
    <row r="63" spans="2:8">
      <c r="B63" s="302"/>
      <c r="C63" s="302"/>
      <c r="D63" s="302"/>
      <c r="E63" s="302"/>
      <c r="F63" s="302"/>
      <c r="G63" s="302"/>
      <c r="H63" s="302"/>
    </row>
    <row r="64" spans="2:8">
      <c r="B64" s="302"/>
      <c r="C64" s="302"/>
      <c r="D64" s="302"/>
      <c r="E64" s="302"/>
      <c r="F64" s="302"/>
      <c r="G64" s="302"/>
      <c r="H64" s="302"/>
    </row>
    <row r="65" spans="2:8">
      <c r="B65" s="302"/>
      <c r="C65" s="302"/>
      <c r="D65" s="302"/>
      <c r="E65" s="302"/>
      <c r="F65" s="302"/>
      <c r="G65" s="302"/>
      <c r="H65" s="302"/>
    </row>
    <row r="66" spans="2:8">
      <c r="B66" s="302"/>
      <c r="C66" s="302"/>
      <c r="D66" s="302"/>
      <c r="E66" s="302"/>
      <c r="F66" s="302"/>
      <c r="G66" s="302"/>
      <c r="H66" s="302"/>
    </row>
    <row r="67" spans="2:8">
      <c r="B67" s="302"/>
      <c r="C67" s="302"/>
      <c r="D67" s="302"/>
      <c r="E67" s="302"/>
      <c r="F67" s="302"/>
      <c r="G67" s="302"/>
      <c r="H67" s="302"/>
    </row>
    <row r="68" spans="2:8">
      <c r="B68" s="302"/>
      <c r="C68" s="302"/>
      <c r="D68" s="302"/>
      <c r="E68" s="302"/>
      <c r="F68" s="302"/>
      <c r="G68" s="302"/>
      <c r="H68" s="302"/>
    </row>
    <row r="69" spans="2:8">
      <c r="B69" s="302"/>
      <c r="C69" s="302"/>
      <c r="D69" s="302"/>
      <c r="E69" s="302"/>
      <c r="F69" s="302"/>
      <c r="G69" s="302"/>
      <c r="H69" s="302"/>
    </row>
    <row r="70" spans="2:8">
      <c r="B70" s="302"/>
      <c r="C70" s="302"/>
      <c r="D70" s="302"/>
      <c r="E70" s="302"/>
      <c r="F70" s="302"/>
      <c r="G70" s="302"/>
      <c r="H70" s="302"/>
    </row>
    <row r="71" spans="2:8">
      <c r="B71" s="302"/>
      <c r="C71" s="302"/>
      <c r="D71" s="302"/>
      <c r="E71" s="302"/>
      <c r="F71" s="302"/>
      <c r="G71" s="302"/>
      <c r="H71" s="302"/>
    </row>
    <row r="72" spans="2:8">
      <c r="B72" s="302"/>
      <c r="C72" s="302"/>
      <c r="D72" s="302"/>
      <c r="E72" s="302"/>
      <c r="F72" s="302"/>
      <c r="G72" s="302"/>
      <c r="H72" s="302"/>
    </row>
    <row r="73" spans="2:8">
      <c r="B73" s="302"/>
      <c r="C73" s="302"/>
      <c r="D73" s="302"/>
      <c r="E73" s="302"/>
      <c r="F73" s="302"/>
      <c r="G73" s="302"/>
      <c r="H73" s="302"/>
    </row>
    <row r="74" spans="2:8">
      <c r="B74" s="302"/>
      <c r="C74" s="302"/>
      <c r="D74" s="302"/>
      <c r="E74" s="302"/>
      <c r="F74" s="302"/>
      <c r="G74" s="302"/>
      <c r="H74" s="302"/>
    </row>
    <row r="75" spans="2:8">
      <c r="B75" s="302"/>
      <c r="C75" s="302"/>
      <c r="D75" s="302"/>
      <c r="E75" s="302"/>
      <c r="F75" s="302"/>
      <c r="G75" s="302"/>
      <c r="H75" s="302"/>
    </row>
    <row r="76" spans="2:8">
      <c r="B76" s="302"/>
      <c r="C76" s="302"/>
      <c r="D76" s="302"/>
      <c r="E76" s="302"/>
      <c r="F76" s="302"/>
      <c r="G76" s="302"/>
      <c r="H76" s="302"/>
    </row>
    <row r="77" spans="2:8">
      <c r="B77" s="302"/>
      <c r="C77" s="302"/>
      <c r="D77" s="302"/>
      <c r="E77" s="302"/>
      <c r="F77" s="302"/>
      <c r="G77" s="302"/>
      <c r="H77" s="302"/>
    </row>
    <row r="78" spans="2:8">
      <c r="B78" s="302"/>
      <c r="C78" s="302"/>
      <c r="D78" s="302"/>
      <c r="E78" s="302"/>
      <c r="F78" s="302"/>
      <c r="G78" s="302"/>
      <c r="H78" s="302"/>
    </row>
    <row r="79" spans="2:8">
      <c r="B79" s="302"/>
      <c r="C79" s="302"/>
      <c r="D79" s="302"/>
      <c r="E79" s="302"/>
      <c r="F79" s="302"/>
      <c r="G79" s="302"/>
      <c r="H79" s="302"/>
    </row>
    <row r="80" spans="2:8">
      <c r="B80" s="302"/>
      <c r="C80" s="302"/>
      <c r="D80" s="302"/>
      <c r="E80" s="302"/>
      <c r="F80" s="302"/>
      <c r="G80" s="302"/>
      <c r="H80" s="302"/>
    </row>
    <row r="81" spans="2:8">
      <c r="B81" s="302"/>
      <c r="C81" s="302"/>
      <c r="D81" s="302"/>
      <c r="E81" s="302"/>
      <c r="F81" s="302"/>
      <c r="G81" s="302"/>
      <c r="H81" s="302"/>
    </row>
    <row r="82" spans="2:8">
      <c r="B82" s="302"/>
      <c r="C82" s="302"/>
      <c r="D82" s="302"/>
      <c r="E82" s="302"/>
      <c r="F82" s="302"/>
      <c r="G82" s="302"/>
      <c r="H82" s="302"/>
    </row>
    <row r="83" spans="2:8">
      <c r="B83" s="302"/>
      <c r="C83" s="302"/>
      <c r="D83" s="302"/>
      <c r="E83" s="302"/>
      <c r="F83" s="302"/>
      <c r="G83" s="302"/>
      <c r="H83" s="302"/>
    </row>
    <row r="84" spans="2:8">
      <c r="B84" s="302"/>
      <c r="C84" s="302"/>
      <c r="D84" s="302"/>
      <c r="E84" s="302"/>
      <c r="F84" s="302"/>
      <c r="G84" s="302"/>
      <c r="H84" s="302"/>
    </row>
    <row r="85" spans="2:8">
      <c r="B85" s="302"/>
      <c r="C85" s="302"/>
      <c r="D85" s="302"/>
      <c r="E85" s="302"/>
      <c r="F85" s="302"/>
      <c r="G85" s="302"/>
      <c r="H85" s="302"/>
    </row>
    <row r="86" spans="2:8">
      <c r="B86" s="302"/>
      <c r="C86" s="302"/>
      <c r="D86" s="302"/>
      <c r="E86" s="302"/>
      <c r="F86" s="302"/>
      <c r="G86" s="302"/>
      <c r="H86" s="302"/>
    </row>
    <row r="87" spans="2:8">
      <c r="B87" s="302"/>
      <c r="C87" s="302"/>
      <c r="D87" s="302"/>
      <c r="E87" s="302"/>
      <c r="F87" s="302"/>
      <c r="G87" s="302"/>
      <c r="H87" s="302"/>
    </row>
    <row r="88" spans="2:8">
      <c r="B88" s="302"/>
      <c r="C88" s="302"/>
      <c r="D88" s="302"/>
      <c r="E88" s="302"/>
      <c r="F88" s="302"/>
      <c r="G88" s="302"/>
      <c r="H88" s="302"/>
    </row>
    <row r="89" spans="2:8">
      <c r="B89" s="302"/>
      <c r="C89" s="302"/>
      <c r="D89" s="302"/>
      <c r="E89" s="302"/>
      <c r="F89" s="302"/>
      <c r="G89" s="302"/>
      <c r="H89" s="302"/>
    </row>
    <row r="90" spans="2:8">
      <c r="B90" s="302"/>
      <c r="C90" s="302"/>
      <c r="D90" s="302"/>
      <c r="E90" s="302"/>
      <c r="F90" s="302"/>
      <c r="G90" s="302"/>
      <c r="H90" s="302"/>
    </row>
    <row r="91" spans="2:8">
      <c r="B91" s="302"/>
      <c r="C91" s="302"/>
      <c r="D91" s="302"/>
      <c r="E91" s="302"/>
      <c r="F91" s="302"/>
      <c r="G91" s="302"/>
      <c r="H91" s="302"/>
    </row>
    <row r="92" spans="2:8">
      <c r="B92" s="302"/>
      <c r="C92" s="302"/>
      <c r="D92" s="302"/>
      <c r="E92" s="302"/>
      <c r="F92" s="302"/>
      <c r="G92" s="302"/>
      <c r="H92" s="302"/>
    </row>
    <row r="93" spans="2:8">
      <c r="B93" s="302"/>
      <c r="C93" s="302"/>
      <c r="D93" s="302"/>
      <c r="E93" s="302"/>
      <c r="F93" s="302"/>
      <c r="G93" s="302"/>
      <c r="H93" s="302"/>
    </row>
    <row r="94" spans="2:8">
      <c r="B94" s="302"/>
      <c r="C94" s="302"/>
      <c r="D94" s="302"/>
      <c r="E94" s="302"/>
      <c r="F94" s="302"/>
      <c r="G94" s="302"/>
      <c r="H94" s="302"/>
    </row>
    <row r="95" spans="2:8">
      <c r="B95" s="302"/>
      <c r="C95" s="302"/>
      <c r="D95" s="302"/>
      <c r="E95" s="302"/>
      <c r="F95" s="302"/>
      <c r="G95" s="302"/>
      <c r="H95" s="302"/>
    </row>
    <row r="96" spans="2:8">
      <c r="B96" s="302"/>
      <c r="C96" s="302"/>
      <c r="D96" s="302"/>
      <c r="E96" s="302"/>
      <c r="F96" s="302"/>
      <c r="G96" s="302"/>
      <c r="H96" s="302"/>
    </row>
    <row r="97" spans="2:8">
      <c r="B97" s="302"/>
      <c r="C97" s="302"/>
      <c r="D97" s="302"/>
      <c r="E97" s="302"/>
      <c r="F97" s="302"/>
      <c r="G97" s="302"/>
      <c r="H97" s="302"/>
    </row>
    <row r="98" spans="2:8">
      <c r="B98" s="302"/>
      <c r="C98" s="302"/>
      <c r="D98" s="302"/>
      <c r="E98" s="302"/>
      <c r="F98" s="302"/>
      <c r="G98" s="302"/>
      <c r="H98" s="302"/>
    </row>
    <row r="99" spans="2:8">
      <c r="B99" s="302"/>
      <c r="C99" s="302"/>
      <c r="D99" s="302"/>
      <c r="E99" s="302"/>
      <c r="F99" s="302"/>
      <c r="G99" s="302"/>
      <c r="H99" s="302"/>
    </row>
    <row r="100" spans="2:8">
      <c r="B100" s="302"/>
      <c r="C100" s="302"/>
      <c r="D100" s="302"/>
      <c r="E100" s="302"/>
      <c r="F100" s="302"/>
      <c r="G100" s="302"/>
      <c r="H100" s="302"/>
    </row>
    <row r="101" spans="2:8">
      <c r="B101" s="302"/>
      <c r="C101" s="302"/>
      <c r="D101" s="302"/>
      <c r="E101" s="302"/>
      <c r="F101" s="302"/>
      <c r="G101" s="302"/>
      <c r="H101" s="302"/>
    </row>
    <row r="102" spans="2:8">
      <c r="B102" s="302"/>
      <c r="C102" s="302"/>
      <c r="D102" s="302"/>
      <c r="E102" s="302"/>
      <c r="F102" s="302"/>
      <c r="G102" s="302"/>
      <c r="H102" s="302"/>
    </row>
    <row r="103" spans="2:8">
      <c r="B103" s="302"/>
      <c r="C103" s="302"/>
      <c r="D103" s="302"/>
      <c r="E103" s="302"/>
      <c r="F103" s="302"/>
      <c r="G103" s="302"/>
      <c r="H103" s="302"/>
    </row>
    <row r="104" spans="2:8">
      <c r="B104" s="302"/>
      <c r="C104" s="302"/>
      <c r="D104" s="302"/>
      <c r="E104" s="302"/>
      <c r="F104" s="302"/>
      <c r="G104" s="302"/>
      <c r="H104" s="302"/>
    </row>
    <row r="105" spans="2:8">
      <c r="B105" s="302"/>
      <c r="C105" s="302"/>
      <c r="D105" s="302"/>
      <c r="E105" s="302"/>
      <c r="F105" s="302"/>
      <c r="G105" s="302"/>
      <c r="H105" s="302"/>
    </row>
    <row r="106" spans="2:8">
      <c r="B106" s="302"/>
      <c r="C106" s="302"/>
      <c r="D106" s="302"/>
      <c r="E106" s="302"/>
      <c r="F106" s="302"/>
      <c r="G106" s="302"/>
      <c r="H106" s="302"/>
    </row>
    <row r="107" spans="2:8">
      <c r="B107" s="302"/>
      <c r="C107" s="302"/>
      <c r="D107" s="302"/>
      <c r="E107" s="302"/>
      <c r="F107" s="302"/>
      <c r="G107" s="302"/>
      <c r="H107" s="302"/>
    </row>
    <row r="108" spans="2:8">
      <c r="B108" s="302"/>
      <c r="C108" s="302"/>
      <c r="D108" s="302"/>
      <c r="E108" s="302"/>
      <c r="F108" s="302"/>
      <c r="G108" s="302"/>
      <c r="H108" s="302"/>
    </row>
    <row r="109" spans="2:8">
      <c r="B109" s="302"/>
      <c r="C109" s="302"/>
      <c r="D109" s="302"/>
      <c r="E109" s="302"/>
      <c r="F109" s="302"/>
      <c r="G109" s="302"/>
      <c r="H109" s="302"/>
    </row>
    <row r="110" spans="2:8">
      <c r="B110" s="302"/>
      <c r="C110" s="302"/>
      <c r="D110" s="302"/>
      <c r="E110" s="302"/>
      <c r="F110" s="302"/>
      <c r="G110" s="302"/>
      <c r="H110" s="302"/>
    </row>
    <row r="111" spans="2:8">
      <c r="B111" s="302"/>
      <c r="C111" s="302"/>
      <c r="D111" s="302"/>
      <c r="E111" s="302"/>
      <c r="F111" s="302"/>
      <c r="G111" s="302"/>
      <c r="H111" s="302"/>
    </row>
    <row r="112" spans="2:8">
      <c r="B112" s="302"/>
      <c r="C112" s="302"/>
      <c r="D112" s="302"/>
      <c r="E112" s="302"/>
      <c r="F112" s="302"/>
      <c r="G112" s="302"/>
      <c r="H112" s="302"/>
    </row>
    <row r="113" spans="2:8">
      <c r="B113" s="302"/>
      <c r="C113" s="302"/>
      <c r="D113" s="302"/>
      <c r="E113" s="302"/>
      <c r="F113" s="302"/>
      <c r="G113" s="302"/>
      <c r="H113" s="302"/>
    </row>
    <row r="114" spans="2:8">
      <c r="B114" s="302"/>
      <c r="C114" s="302"/>
      <c r="D114" s="302"/>
      <c r="E114" s="302"/>
      <c r="F114" s="302"/>
      <c r="G114" s="302"/>
      <c r="H114" s="302"/>
    </row>
    <row r="115" spans="2:8">
      <c r="B115" s="302"/>
      <c r="C115" s="302"/>
      <c r="D115" s="302"/>
      <c r="E115" s="302"/>
      <c r="F115" s="302"/>
      <c r="G115" s="302"/>
      <c r="H115" s="302"/>
    </row>
    <row r="116" spans="2:8">
      <c r="B116" s="302"/>
      <c r="C116" s="302"/>
      <c r="D116" s="302"/>
      <c r="E116" s="302"/>
      <c r="F116" s="302"/>
      <c r="G116" s="302"/>
      <c r="H116" s="302"/>
    </row>
    <row r="117" spans="2:8">
      <c r="B117" s="302"/>
      <c r="C117" s="302"/>
      <c r="D117" s="302"/>
      <c r="E117" s="302"/>
      <c r="F117" s="302"/>
      <c r="G117" s="302"/>
      <c r="H117" s="302"/>
    </row>
    <row r="118" spans="2:8">
      <c r="B118" s="302"/>
      <c r="C118" s="302"/>
      <c r="D118" s="302"/>
      <c r="E118" s="302"/>
      <c r="F118" s="302"/>
      <c r="G118" s="302"/>
      <c r="H118" s="302"/>
    </row>
    <row r="119" spans="2:8">
      <c r="B119" s="302"/>
      <c r="C119" s="302"/>
      <c r="D119" s="302"/>
      <c r="E119" s="302"/>
      <c r="F119" s="302"/>
      <c r="G119" s="302"/>
      <c r="H119" s="302"/>
    </row>
    <row r="120" spans="2:8">
      <c r="B120" s="302"/>
      <c r="C120" s="302"/>
      <c r="D120" s="302"/>
      <c r="E120" s="302"/>
      <c r="F120" s="302"/>
      <c r="G120" s="302"/>
      <c r="H120" s="302"/>
    </row>
    <row r="121" spans="2:8">
      <c r="B121" s="302"/>
      <c r="C121" s="302"/>
      <c r="D121" s="302"/>
      <c r="E121" s="302"/>
      <c r="F121" s="302"/>
      <c r="G121" s="302"/>
      <c r="H121" s="302"/>
    </row>
    <row r="122" spans="2:8">
      <c r="B122" s="302"/>
      <c r="C122" s="302"/>
      <c r="D122" s="302"/>
      <c r="E122" s="302"/>
      <c r="F122" s="302"/>
      <c r="G122" s="302"/>
      <c r="H122" s="302"/>
    </row>
    <row r="123" spans="2:8">
      <c r="B123" s="302"/>
      <c r="C123" s="302"/>
      <c r="D123" s="302"/>
      <c r="E123" s="302"/>
      <c r="F123" s="302"/>
      <c r="G123" s="302"/>
      <c r="H123" s="302"/>
    </row>
    <row r="124" spans="2:8">
      <c r="B124" s="302"/>
      <c r="C124" s="302"/>
      <c r="D124" s="302"/>
      <c r="E124" s="302"/>
      <c r="F124" s="302"/>
      <c r="G124" s="302"/>
      <c r="H124" s="302"/>
    </row>
    <row r="125" spans="2:8">
      <c r="B125" s="302"/>
      <c r="C125" s="302"/>
      <c r="D125" s="302"/>
      <c r="E125" s="302"/>
      <c r="F125" s="302"/>
      <c r="G125" s="302"/>
      <c r="H125" s="302"/>
    </row>
    <row r="126" spans="2:8">
      <c r="B126" s="302"/>
      <c r="C126" s="302"/>
      <c r="D126" s="302"/>
      <c r="E126" s="302"/>
      <c r="F126" s="302"/>
      <c r="G126" s="302"/>
      <c r="H126" s="302"/>
    </row>
    <row r="127" spans="2:8">
      <c r="B127" s="302"/>
      <c r="C127" s="302"/>
      <c r="D127" s="302"/>
      <c r="E127" s="302"/>
      <c r="F127" s="302"/>
      <c r="G127" s="302"/>
      <c r="H127" s="302"/>
    </row>
    <row r="128" spans="2:8">
      <c r="B128" s="302"/>
      <c r="C128" s="302"/>
      <c r="D128" s="302"/>
      <c r="E128" s="302"/>
      <c r="F128" s="302"/>
      <c r="G128" s="302"/>
      <c r="H128" s="302"/>
    </row>
    <row r="129" spans="2:8">
      <c r="B129" s="302"/>
      <c r="C129" s="302"/>
      <c r="D129" s="302"/>
      <c r="E129" s="302"/>
      <c r="F129" s="302"/>
      <c r="G129" s="302"/>
      <c r="H129" s="302"/>
    </row>
    <row r="130" spans="2:8">
      <c r="B130" s="302"/>
      <c r="C130" s="302"/>
      <c r="D130" s="302"/>
      <c r="E130" s="302"/>
      <c r="F130" s="302"/>
      <c r="G130" s="302"/>
      <c r="H130" s="302"/>
    </row>
    <row r="131" spans="2:8">
      <c r="B131" s="302"/>
      <c r="C131" s="302"/>
      <c r="D131" s="302"/>
      <c r="E131" s="302"/>
      <c r="F131" s="302"/>
      <c r="G131" s="302"/>
      <c r="H131" s="302"/>
    </row>
    <row r="132" spans="2:8">
      <c r="B132" s="302"/>
      <c r="C132" s="302"/>
      <c r="D132" s="302"/>
      <c r="E132" s="302"/>
      <c r="F132" s="302"/>
      <c r="G132" s="302"/>
      <c r="H132" s="302"/>
    </row>
    <row r="133" spans="2:8">
      <c r="B133" s="302"/>
      <c r="C133" s="302"/>
      <c r="D133" s="302"/>
      <c r="E133" s="302"/>
      <c r="F133" s="302"/>
      <c r="G133" s="302"/>
      <c r="H133" s="302"/>
    </row>
    <row r="134" spans="2:8">
      <c r="B134" s="302"/>
      <c r="C134" s="302"/>
      <c r="D134" s="302"/>
      <c r="E134" s="302"/>
      <c r="F134" s="302"/>
      <c r="G134" s="302"/>
      <c r="H134" s="302"/>
    </row>
    <row r="135" spans="2:8">
      <c r="B135" s="302"/>
      <c r="C135" s="302"/>
      <c r="D135" s="302"/>
      <c r="E135" s="302"/>
      <c r="F135" s="302"/>
      <c r="G135" s="302"/>
      <c r="H135" s="302"/>
    </row>
    <row r="136" spans="2:8">
      <c r="B136" s="302"/>
      <c r="C136" s="302"/>
      <c r="D136" s="302"/>
      <c r="E136" s="302"/>
      <c r="F136" s="302"/>
      <c r="G136" s="302"/>
      <c r="H136" s="302"/>
    </row>
    <row r="137" spans="2:8">
      <c r="B137" s="302"/>
      <c r="C137" s="302"/>
      <c r="D137" s="302"/>
      <c r="E137" s="302"/>
      <c r="F137" s="302"/>
      <c r="G137" s="302"/>
      <c r="H137" s="302"/>
    </row>
    <row r="138" spans="2:8">
      <c r="B138" s="302"/>
      <c r="C138" s="302"/>
      <c r="D138" s="302"/>
      <c r="E138" s="302"/>
      <c r="F138" s="302"/>
      <c r="G138" s="302"/>
      <c r="H138" s="302"/>
    </row>
    <row r="139" spans="2:8">
      <c r="B139" s="302"/>
      <c r="C139" s="302"/>
      <c r="D139" s="302"/>
      <c r="E139" s="302"/>
      <c r="F139" s="302"/>
      <c r="G139" s="302"/>
      <c r="H139" s="302"/>
    </row>
    <row r="140" spans="2:8">
      <c r="B140" s="302"/>
      <c r="C140" s="302"/>
      <c r="D140" s="302"/>
      <c r="E140" s="302"/>
      <c r="F140" s="302"/>
      <c r="G140" s="302"/>
      <c r="H140" s="302"/>
    </row>
    <row r="141" spans="2:8">
      <c r="B141" s="302"/>
      <c r="C141" s="302"/>
      <c r="D141" s="302"/>
      <c r="E141" s="302"/>
      <c r="F141" s="302"/>
      <c r="G141" s="302"/>
      <c r="H141" s="302"/>
    </row>
    <row r="142" spans="2:8">
      <c r="B142" s="302"/>
      <c r="C142" s="302"/>
      <c r="D142" s="302"/>
      <c r="E142" s="302"/>
      <c r="F142" s="302"/>
      <c r="G142" s="302"/>
      <c r="H142" s="302"/>
    </row>
    <row r="143" spans="2:8">
      <c r="B143" s="302"/>
      <c r="C143" s="302"/>
      <c r="D143" s="302"/>
      <c r="E143" s="302"/>
      <c r="F143" s="302"/>
      <c r="G143" s="302"/>
      <c r="H143" s="302"/>
    </row>
    <row r="144" spans="2:8">
      <c r="B144" s="302"/>
      <c r="C144" s="302"/>
      <c r="D144" s="302"/>
      <c r="E144" s="302"/>
      <c r="F144" s="302"/>
      <c r="G144" s="302"/>
      <c r="H144" s="302"/>
    </row>
    <row r="145" spans="2:8">
      <c r="B145" s="302"/>
      <c r="C145" s="302"/>
      <c r="D145" s="302"/>
      <c r="E145" s="302"/>
      <c r="F145" s="302"/>
      <c r="G145" s="302"/>
      <c r="H145" s="302"/>
    </row>
    <row r="146" spans="2:8">
      <c r="B146" s="302"/>
      <c r="C146" s="302"/>
      <c r="D146" s="302"/>
      <c r="E146" s="302"/>
      <c r="F146" s="302"/>
      <c r="G146" s="302"/>
      <c r="H146" s="302"/>
    </row>
    <row r="147" spans="2:8">
      <c r="B147" s="302"/>
      <c r="C147" s="302"/>
      <c r="D147" s="302"/>
      <c r="E147" s="302"/>
      <c r="F147" s="302"/>
      <c r="G147" s="302"/>
      <c r="H147" s="302"/>
    </row>
    <row r="148" spans="2:8">
      <c r="B148" s="302"/>
      <c r="C148" s="302"/>
      <c r="D148" s="302"/>
      <c r="E148" s="302"/>
      <c r="F148" s="302"/>
      <c r="G148" s="302"/>
      <c r="H148" s="302"/>
    </row>
    <row r="149" spans="2:8">
      <c r="B149" s="302"/>
      <c r="C149" s="302"/>
      <c r="D149" s="302"/>
      <c r="E149" s="302"/>
      <c r="F149" s="302"/>
      <c r="G149" s="302"/>
      <c r="H149" s="302"/>
    </row>
    <row r="150" spans="2:8">
      <c r="B150" s="302"/>
      <c r="C150" s="302"/>
      <c r="D150" s="302"/>
      <c r="E150" s="302"/>
      <c r="F150" s="302"/>
      <c r="G150" s="302"/>
      <c r="H150" s="302"/>
    </row>
    <row r="151" spans="2:8">
      <c r="B151" s="302"/>
      <c r="C151" s="302"/>
      <c r="D151" s="302"/>
      <c r="E151" s="302"/>
      <c r="F151" s="302"/>
      <c r="G151" s="302"/>
      <c r="H151" s="302"/>
    </row>
    <row r="152" spans="2:8">
      <c r="B152" s="302"/>
      <c r="C152" s="302"/>
      <c r="D152" s="302"/>
      <c r="E152" s="302"/>
      <c r="F152" s="302"/>
      <c r="G152" s="302"/>
      <c r="H152" s="302"/>
    </row>
    <row r="153" spans="2:8">
      <c r="B153" s="302"/>
      <c r="C153" s="302"/>
      <c r="D153" s="302"/>
      <c r="E153" s="302"/>
      <c r="F153" s="302"/>
      <c r="G153" s="302"/>
      <c r="H153" s="302"/>
    </row>
    <row r="154" spans="2:8">
      <c r="B154" s="302"/>
      <c r="C154" s="302"/>
      <c r="D154" s="302"/>
      <c r="E154" s="302"/>
      <c r="F154" s="302"/>
      <c r="G154" s="302"/>
      <c r="H154" s="302"/>
    </row>
    <row r="155" spans="2:8">
      <c r="B155" s="302"/>
      <c r="C155" s="302"/>
      <c r="D155" s="302"/>
      <c r="E155" s="302"/>
      <c r="F155" s="302"/>
      <c r="G155" s="302"/>
      <c r="H155" s="302"/>
    </row>
    <row r="156" spans="2:8">
      <c r="B156" s="302"/>
      <c r="C156" s="302"/>
      <c r="D156" s="302"/>
      <c r="E156" s="302"/>
      <c r="F156" s="302"/>
      <c r="G156" s="302"/>
      <c r="H156" s="302"/>
    </row>
    <row r="157" spans="2:8">
      <c r="B157" s="302"/>
      <c r="C157" s="302"/>
      <c r="D157" s="302"/>
      <c r="E157" s="302"/>
      <c r="F157" s="302"/>
      <c r="G157" s="302"/>
      <c r="H157" s="302"/>
    </row>
    <row r="158" spans="2:8">
      <c r="B158" s="302"/>
      <c r="C158" s="302"/>
      <c r="D158" s="302"/>
      <c r="E158" s="302"/>
      <c r="F158" s="302"/>
      <c r="G158" s="302"/>
      <c r="H158" s="302"/>
    </row>
    <row r="159" spans="2:8">
      <c r="B159" s="302"/>
      <c r="C159" s="302"/>
      <c r="D159" s="302"/>
      <c r="E159" s="302"/>
      <c r="F159" s="302"/>
      <c r="G159" s="302"/>
      <c r="H159" s="302"/>
    </row>
    <row r="160" spans="2:8">
      <c r="B160" s="302"/>
      <c r="C160" s="302"/>
      <c r="D160" s="302"/>
      <c r="E160" s="302"/>
      <c r="F160" s="302"/>
      <c r="G160" s="302"/>
      <c r="H160" s="302"/>
    </row>
    <row r="161" spans="2:8">
      <c r="B161" s="302"/>
      <c r="C161" s="302"/>
      <c r="D161" s="302"/>
      <c r="E161" s="302"/>
      <c r="F161" s="302"/>
      <c r="G161" s="302"/>
      <c r="H161" s="302"/>
    </row>
    <row r="162" spans="2:8">
      <c r="B162" s="302"/>
      <c r="C162" s="302"/>
      <c r="D162" s="302"/>
      <c r="E162" s="302"/>
      <c r="F162" s="302"/>
      <c r="G162" s="302"/>
      <c r="H162" s="302"/>
    </row>
    <row r="163" spans="2:8">
      <c r="B163" s="302"/>
      <c r="C163" s="302"/>
      <c r="D163" s="302"/>
      <c r="E163" s="302"/>
      <c r="F163" s="302"/>
      <c r="G163" s="302"/>
      <c r="H163" s="302"/>
    </row>
    <row r="164" spans="2:8">
      <c r="B164" s="302"/>
      <c r="C164" s="302"/>
      <c r="D164" s="302"/>
      <c r="E164" s="302"/>
      <c r="F164" s="302"/>
      <c r="G164" s="302"/>
      <c r="H164" s="302"/>
    </row>
    <row r="165" spans="2:8">
      <c r="B165" s="302"/>
      <c r="C165" s="302"/>
      <c r="D165" s="302"/>
      <c r="E165" s="302"/>
      <c r="F165" s="302"/>
      <c r="G165" s="302"/>
      <c r="H165" s="302"/>
    </row>
    <row r="166" spans="2:8">
      <c r="B166" s="302"/>
      <c r="C166" s="302"/>
      <c r="D166" s="302"/>
      <c r="E166" s="302"/>
      <c r="F166" s="302"/>
      <c r="G166" s="302"/>
      <c r="H166" s="302"/>
    </row>
    <row r="167" spans="2:8">
      <c r="B167" s="302"/>
      <c r="C167" s="302"/>
      <c r="D167" s="302"/>
      <c r="E167" s="302"/>
      <c r="F167" s="302"/>
      <c r="G167" s="302"/>
      <c r="H167" s="302"/>
    </row>
    <row r="168" spans="2:8">
      <c r="B168" s="302"/>
      <c r="C168" s="302"/>
      <c r="D168" s="302"/>
      <c r="E168" s="302"/>
      <c r="F168" s="302"/>
      <c r="G168" s="302"/>
      <c r="H168" s="302"/>
    </row>
    <row r="169" spans="2:8">
      <c r="B169" s="302"/>
      <c r="C169" s="302"/>
      <c r="D169" s="302"/>
      <c r="E169" s="302"/>
      <c r="F169" s="302"/>
      <c r="G169" s="302"/>
      <c r="H169" s="302"/>
    </row>
    <row r="170" spans="2:8">
      <c r="B170" s="302"/>
      <c r="C170" s="302"/>
      <c r="D170" s="302"/>
      <c r="E170" s="302"/>
      <c r="F170" s="302"/>
      <c r="G170" s="302"/>
      <c r="H170" s="302"/>
    </row>
    <row r="171" spans="2:8">
      <c r="B171" s="302"/>
      <c r="C171" s="302"/>
      <c r="D171" s="302"/>
      <c r="E171" s="302"/>
      <c r="F171" s="302"/>
      <c r="G171" s="302"/>
      <c r="H171" s="302"/>
    </row>
    <row r="172" spans="2:8">
      <c r="B172" s="302"/>
      <c r="C172" s="302"/>
      <c r="D172" s="302"/>
      <c r="E172" s="302"/>
      <c r="F172" s="302"/>
      <c r="G172" s="302"/>
      <c r="H172" s="302"/>
    </row>
    <row r="173" spans="2:8">
      <c r="B173" s="302"/>
      <c r="C173" s="302"/>
      <c r="D173" s="302"/>
      <c r="E173" s="302"/>
      <c r="F173" s="302"/>
      <c r="G173" s="302"/>
      <c r="H173" s="302"/>
    </row>
    <row r="174" spans="2:8">
      <c r="B174" s="302"/>
      <c r="C174" s="302"/>
      <c r="D174" s="302"/>
      <c r="E174" s="302"/>
      <c r="F174" s="302"/>
      <c r="G174" s="302"/>
      <c r="H174" s="302"/>
    </row>
    <row r="175" spans="2:8">
      <c r="B175" s="302"/>
      <c r="C175" s="302"/>
      <c r="D175" s="302"/>
      <c r="E175" s="302"/>
      <c r="F175" s="302"/>
      <c r="G175" s="302"/>
      <c r="H175" s="302"/>
    </row>
    <row r="176" spans="2:8">
      <c r="B176" s="302"/>
      <c r="C176" s="302"/>
      <c r="D176" s="302"/>
      <c r="E176" s="302"/>
      <c r="F176" s="302"/>
      <c r="G176" s="302"/>
      <c r="H176" s="302"/>
    </row>
    <row r="177" spans="2:8">
      <c r="B177" s="302"/>
      <c r="C177" s="302"/>
      <c r="D177" s="302"/>
      <c r="E177" s="302"/>
      <c r="F177" s="302"/>
      <c r="G177" s="302"/>
      <c r="H177" s="302"/>
    </row>
    <row r="178" spans="2:8">
      <c r="B178" s="302"/>
      <c r="C178" s="302"/>
      <c r="D178" s="302"/>
      <c r="E178" s="302"/>
      <c r="F178" s="302"/>
      <c r="G178" s="302"/>
      <c r="H178" s="302"/>
    </row>
    <row r="179" spans="2:8">
      <c r="B179" s="302"/>
      <c r="C179" s="302"/>
      <c r="D179" s="302"/>
      <c r="E179" s="302"/>
      <c r="F179" s="302"/>
      <c r="G179" s="302"/>
      <c r="H179" s="302"/>
    </row>
    <row r="180" spans="2:8">
      <c r="B180" s="302"/>
      <c r="C180" s="302"/>
      <c r="D180" s="302"/>
      <c r="E180" s="302"/>
      <c r="F180" s="302"/>
      <c r="G180" s="302"/>
      <c r="H180" s="302"/>
    </row>
    <row r="181" spans="2:8">
      <c r="B181" s="302"/>
      <c r="C181" s="302"/>
      <c r="D181" s="302"/>
      <c r="E181" s="302"/>
      <c r="F181" s="302"/>
      <c r="G181" s="302"/>
      <c r="H181" s="302"/>
    </row>
    <row r="182" spans="2:8">
      <c r="B182" s="302"/>
      <c r="C182" s="302"/>
      <c r="D182" s="302"/>
      <c r="E182" s="302"/>
      <c r="F182" s="302"/>
      <c r="G182" s="302"/>
      <c r="H182" s="302"/>
    </row>
    <row r="183" spans="2:8">
      <c r="B183" s="302"/>
      <c r="C183" s="302"/>
      <c r="D183" s="302"/>
      <c r="E183" s="302"/>
      <c r="F183" s="302"/>
      <c r="G183" s="302"/>
      <c r="H183" s="302"/>
    </row>
    <row r="184" spans="2:8">
      <c r="B184" s="302"/>
      <c r="C184" s="302"/>
      <c r="D184" s="302"/>
      <c r="E184" s="302"/>
      <c r="F184" s="302"/>
      <c r="G184" s="302"/>
      <c r="H184" s="302"/>
    </row>
    <row r="185" spans="2:8">
      <c r="B185" s="302"/>
      <c r="C185" s="302"/>
      <c r="D185" s="302"/>
      <c r="E185" s="302"/>
      <c r="F185" s="302"/>
      <c r="G185" s="302"/>
      <c r="H185" s="302"/>
    </row>
    <row r="186" spans="2:8">
      <c r="B186" s="302"/>
      <c r="C186" s="302"/>
      <c r="D186" s="302"/>
      <c r="E186" s="302"/>
      <c r="F186" s="302"/>
      <c r="G186" s="302"/>
      <c r="H186" s="302"/>
    </row>
    <row r="187" spans="2:8">
      <c r="B187" s="302"/>
      <c r="C187" s="302"/>
      <c r="D187" s="302"/>
      <c r="E187" s="302"/>
      <c r="F187" s="302"/>
      <c r="G187" s="302"/>
      <c r="H187" s="302"/>
    </row>
    <row r="188" spans="2:8">
      <c r="B188" s="302"/>
      <c r="C188" s="302"/>
      <c r="D188" s="302"/>
      <c r="E188" s="302"/>
      <c r="F188" s="302"/>
      <c r="G188" s="302"/>
      <c r="H188" s="302"/>
    </row>
    <row r="189" spans="2:8">
      <c r="B189" s="302"/>
      <c r="C189" s="302"/>
      <c r="D189" s="302"/>
      <c r="E189" s="302"/>
      <c r="F189" s="302"/>
      <c r="G189" s="302"/>
      <c r="H189" s="302"/>
    </row>
    <row r="190" spans="2:8">
      <c r="B190" s="302"/>
      <c r="C190" s="302"/>
      <c r="D190" s="302"/>
      <c r="E190" s="302"/>
      <c r="F190" s="302"/>
      <c r="G190" s="302"/>
      <c r="H190" s="302"/>
    </row>
    <row r="191" spans="2:8">
      <c r="B191" s="302"/>
      <c r="C191" s="302"/>
      <c r="D191" s="302"/>
      <c r="E191" s="302"/>
      <c r="F191" s="302"/>
      <c r="G191" s="302"/>
      <c r="H191" s="302"/>
    </row>
    <row r="192" spans="2:8">
      <c r="B192" s="302"/>
      <c r="C192" s="302"/>
      <c r="D192" s="302"/>
      <c r="E192" s="302"/>
      <c r="F192" s="302"/>
      <c r="G192" s="302"/>
      <c r="H192" s="302"/>
    </row>
    <row r="193" spans="2:8">
      <c r="B193" s="302"/>
      <c r="C193" s="302"/>
      <c r="D193" s="302"/>
      <c r="E193" s="302"/>
      <c r="F193" s="302"/>
      <c r="G193" s="302"/>
      <c r="H193" s="302"/>
    </row>
    <row r="194" spans="2:8">
      <c r="B194" s="302"/>
      <c r="C194" s="302"/>
      <c r="D194" s="302"/>
      <c r="E194" s="302"/>
      <c r="F194" s="302"/>
      <c r="G194" s="302"/>
      <c r="H194" s="302"/>
    </row>
    <row r="195" spans="2:8">
      <c r="B195" s="302"/>
      <c r="C195" s="302"/>
      <c r="D195" s="302"/>
      <c r="E195" s="302"/>
      <c r="F195" s="302"/>
      <c r="G195" s="302"/>
      <c r="H195" s="302"/>
    </row>
    <row r="196" spans="2:8">
      <c r="B196" s="302"/>
      <c r="C196" s="302"/>
      <c r="D196" s="302"/>
      <c r="E196" s="302"/>
      <c r="F196" s="302"/>
      <c r="G196" s="302"/>
      <c r="H196" s="302"/>
    </row>
    <row r="197" spans="2:8">
      <c r="B197" s="302"/>
      <c r="C197" s="302"/>
      <c r="D197" s="302"/>
      <c r="E197" s="302"/>
      <c r="F197" s="302"/>
      <c r="G197" s="302"/>
      <c r="H197" s="302"/>
    </row>
    <row r="198" spans="2:8">
      <c r="B198" s="302"/>
      <c r="C198" s="302"/>
      <c r="D198" s="302"/>
      <c r="E198" s="302"/>
      <c r="F198" s="302"/>
      <c r="G198" s="302"/>
      <c r="H198" s="302"/>
    </row>
    <row r="199" spans="2:8">
      <c r="B199" s="302"/>
      <c r="C199" s="302"/>
      <c r="D199" s="302"/>
      <c r="E199" s="302"/>
      <c r="F199" s="302"/>
      <c r="G199" s="302"/>
      <c r="H199" s="302"/>
    </row>
    <row r="200" spans="2:8">
      <c r="B200" s="302"/>
      <c r="C200" s="302"/>
      <c r="D200" s="302"/>
      <c r="E200" s="302"/>
      <c r="F200" s="302"/>
      <c r="G200" s="302"/>
      <c r="H200" s="302"/>
    </row>
    <row r="201" spans="2:8">
      <c r="B201" s="302"/>
      <c r="C201" s="302"/>
      <c r="D201" s="302"/>
      <c r="E201" s="302"/>
      <c r="F201" s="302"/>
      <c r="G201" s="302"/>
      <c r="H201" s="302"/>
    </row>
    <row r="202" spans="2:8">
      <c r="B202" s="302"/>
      <c r="C202" s="302"/>
      <c r="D202" s="302"/>
      <c r="E202" s="302"/>
      <c r="F202" s="302"/>
      <c r="G202" s="302"/>
      <c r="H202" s="302"/>
    </row>
    <row r="203" spans="2:8">
      <c r="B203" s="302"/>
      <c r="C203" s="302"/>
      <c r="D203" s="302"/>
      <c r="E203" s="302"/>
      <c r="F203" s="302"/>
      <c r="G203" s="302"/>
      <c r="H203" s="302"/>
    </row>
    <row r="204" spans="2:8">
      <c r="B204" s="302"/>
      <c r="C204" s="302"/>
      <c r="D204" s="302"/>
      <c r="E204" s="302"/>
      <c r="F204" s="302"/>
      <c r="G204" s="302"/>
      <c r="H204" s="302"/>
    </row>
    <row r="205" spans="2:8">
      <c r="B205" s="302"/>
      <c r="C205" s="302"/>
      <c r="D205" s="302"/>
      <c r="E205" s="302"/>
      <c r="F205" s="302"/>
      <c r="G205" s="302"/>
      <c r="H205" s="302"/>
    </row>
    <row r="206" spans="2:8">
      <c r="B206" s="302"/>
      <c r="C206" s="302"/>
      <c r="D206" s="302"/>
      <c r="E206" s="302"/>
      <c r="F206" s="302"/>
      <c r="G206" s="302"/>
      <c r="H206" s="302"/>
    </row>
    <row r="207" spans="2:8">
      <c r="B207" s="302"/>
      <c r="C207" s="302"/>
      <c r="D207" s="302"/>
      <c r="E207" s="302"/>
      <c r="F207" s="302"/>
      <c r="G207" s="302"/>
      <c r="H207" s="302"/>
    </row>
    <row r="208" spans="2:8">
      <c r="B208" s="302"/>
      <c r="C208" s="302"/>
      <c r="D208" s="302"/>
      <c r="E208" s="302"/>
      <c r="F208" s="302"/>
      <c r="G208" s="302"/>
      <c r="H208" s="302"/>
    </row>
    <row r="209" spans="2:8">
      <c r="B209" s="302"/>
      <c r="C209" s="302"/>
      <c r="D209" s="302"/>
      <c r="E209" s="302"/>
      <c r="F209" s="302"/>
      <c r="G209" s="302"/>
      <c r="H209" s="302"/>
    </row>
    <row r="210" spans="2:8">
      <c r="B210" s="302"/>
      <c r="C210" s="302"/>
      <c r="D210" s="302"/>
      <c r="E210" s="302"/>
      <c r="F210" s="302"/>
      <c r="G210" s="302"/>
      <c r="H210" s="302"/>
    </row>
    <row r="211" spans="2:8">
      <c r="B211" s="302"/>
      <c r="C211" s="302"/>
      <c r="D211" s="302"/>
      <c r="E211" s="302"/>
      <c r="F211" s="302"/>
      <c r="G211" s="302"/>
      <c r="H211" s="302"/>
    </row>
    <row r="212" spans="2:8">
      <c r="B212" s="302"/>
      <c r="C212" s="302"/>
      <c r="D212" s="302"/>
      <c r="E212" s="302"/>
      <c r="F212" s="302"/>
      <c r="G212" s="302"/>
      <c r="H212" s="302"/>
    </row>
    <row r="213" spans="2:8">
      <c r="B213" s="302"/>
      <c r="C213" s="302"/>
      <c r="D213" s="302"/>
      <c r="E213" s="302"/>
      <c r="F213" s="302"/>
      <c r="G213" s="302"/>
      <c r="H213" s="302"/>
    </row>
    <row r="214" spans="2:8">
      <c r="B214" s="302"/>
      <c r="C214" s="302"/>
      <c r="D214" s="302"/>
      <c r="E214" s="302"/>
      <c r="F214" s="302"/>
      <c r="G214" s="302"/>
      <c r="H214" s="302"/>
    </row>
    <row r="215" spans="2:8">
      <c r="B215" s="302"/>
      <c r="C215" s="302"/>
      <c r="D215" s="302"/>
      <c r="E215" s="302"/>
      <c r="F215" s="302"/>
      <c r="G215" s="302"/>
      <c r="H215" s="302"/>
    </row>
    <row r="216" spans="2:8">
      <c r="B216" s="302"/>
      <c r="C216" s="302"/>
      <c r="D216" s="302"/>
      <c r="E216" s="302"/>
      <c r="F216" s="302"/>
      <c r="G216" s="302"/>
      <c r="H216" s="302"/>
    </row>
    <row r="217" spans="2:8">
      <c r="B217" s="302"/>
      <c r="C217" s="302"/>
      <c r="D217" s="302"/>
      <c r="E217" s="302"/>
      <c r="F217" s="302"/>
      <c r="G217" s="302"/>
      <c r="H217" s="302"/>
    </row>
    <row r="218" spans="2:8">
      <c r="B218" s="302"/>
      <c r="C218" s="302"/>
      <c r="D218" s="302"/>
      <c r="E218" s="302"/>
      <c r="F218" s="302"/>
      <c r="G218" s="302"/>
      <c r="H218" s="302"/>
    </row>
  </sheetData>
  <mergeCells count="3">
    <mergeCell ref="C9:D9"/>
    <mergeCell ref="C10:D10"/>
    <mergeCell ref="B13:B2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29"/>
  <sheetViews>
    <sheetView showGridLines="0" zoomScale="85" zoomScaleNormal="85" workbookViewId="0">
      <selection activeCell="F23" sqref="F23:L25"/>
    </sheetView>
  </sheetViews>
  <sheetFormatPr defaultColWidth="8.7109375" defaultRowHeight="15"/>
  <cols>
    <col min="1" max="1" width="1.7109375" customWidth="1"/>
    <col min="2" max="2" width="6.5703125" customWidth="1"/>
    <col min="3" max="3" width="33.5703125" customWidth="1"/>
    <col min="4" max="4" width="10.28515625" customWidth="1"/>
    <col min="5" max="5" width="5" customWidth="1"/>
    <col min="6" max="8" width="8.7109375" customWidth="1"/>
    <col min="9" max="9" width="3.42578125" customWidth="1"/>
    <col min="10" max="12" width="8.7109375" customWidth="1"/>
  </cols>
  <sheetData>
    <row r="2" spans="2:12" ht="18.75">
      <c r="B2" s="554" t="s">
        <v>480</v>
      </c>
    </row>
    <row r="4" spans="2:12">
      <c r="F4" s="555"/>
    </row>
    <row r="5" spans="2:12" ht="15" customHeight="1">
      <c r="E5" s="556"/>
      <c r="F5" s="1354" t="s">
        <v>195</v>
      </c>
      <c r="G5" s="1354"/>
      <c r="H5" s="1354"/>
      <c r="I5" s="556"/>
      <c r="J5" s="1354" t="s">
        <v>142</v>
      </c>
      <c r="K5" s="1354"/>
      <c r="L5" s="1354"/>
    </row>
    <row r="6" spans="2:12">
      <c r="D6" s="557">
        <v>2022</v>
      </c>
      <c r="E6" s="573"/>
      <c r="F6" s="1307">
        <v>2023</v>
      </c>
      <c r="G6" s="1308">
        <v>2024</v>
      </c>
      <c r="H6" s="1309">
        <v>2025</v>
      </c>
      <c r="I6" s="573"/>
      <c r="J6" s="1307">
        <v>2023</v>
      </c>
      <c r="K6" s="1308">
        <v>2024</v>
      </c>
      <c r="L6" s="1309">
        <v>2025</v>
      </c>
    </row>
    <row r="7" spans="2:12">
      <c r="B7" s="1352" t="s">
        <v>196</v>
      </c>
      <c r="C7" s="1355"/>
      <c r="D7" s="840"/>
      <c r="E7" s="573"/>
      <c r="F7" s="1310"/>
      <c r="G7" s="573"/>
      <c r="H7" s="1311"/>
      <c r="I7" s="573"/>
      <c r="J7" s="1310"/>
      <c r="K7" s="573"/>
      <c r="L7" s="1311"/>
    </row>
    <row r="8" spans="2:12">
      <c r="B8" s="562"/>
      <c r="C8" t="s">
        <v>555</v>
      </c>
      <c r="D8" s="1312">
        <v>4.1000000000000002E-2</v>
      </c>
      <c r="E8" s="573"/>
      <c r="F8" s="1313">
        <v>8.9443962088047203E-3</v>
      </c>
      <c r="G8" s="1314">
        <v>1.04814516563803E-2</v>
      </c>
      <c r="H8" s="1315">
        <v>0.03</v>
      </c>
      <c r="I8" s="573"/>
      <c r="J8" s="1313">
        <v>-3.775696795643968E-2</v>
      </c>
      <c r="K8" s="1314">
        <v>-3.2423246035110709E-2</v>
      </c>
      <c r="L8" s="1315">
        <v>0.01</v>
      </c>
    </row>
    <row r="9" spans="2:12">
      <c r="B9" s="562"/>
      <c r="C9" t="s">
        <v>713</v>
      </c>
      <c r="D9" s="1312">
        <v>0.14000000000000001</v>
      </c>
      <c r="E9" s="573"/>
      <c r="F9" s="1313">
        <v>6.0520689933680982E-2</v>
      </c>
      <c r="G9" s="1314">
        <v>2.9809555629803031E-2</v>
      </c>
      <c r="H9" s="1315">
        <v>0.02</v>
      </c>
      <c r="I9" s="573"/>
      <c r="J9" s="1313">
        <v>0.11802038651475932</v>
      </c>
      <c r="K9" s="1314">
        <v>6.8939509898985785E-2</v>
      </c>
      <c r="L9" s="1315">
        <v>0.05</v>
      </c>
    </row>
    <row r="10" spans="2:12">
      <c r="B10" s="562"/>
      <c r="C10" t="s">
        <v>714</v>
      </c>
      <c r="D10" s="1312">
        <v>0.3</v>
      </c>
      <c r="E10" s="573"/>
      <c r="F10" s="1313">
        <v>0.280830041982637</v>
      </c>
      <c r="G10" s="1314">
        <v>0.26488139198263699</v>
      </c>
      <c r="H10" s="1315">
        <v>0.24888139198263698</v>
      </c>
      <c r="I10" s="573"/>
      <c r="J10" s="1313">
        <v>0.29873041698263691</v>
      </c>
      <c r="K10" s="1314">
        <v>0.28942227198263709</v>
      </c>
      <c r="L10" s="1315">
        <v>0.27942227198263708</v>
      </c>
    </row>
    <row r="11" spans="2:12">
      <c r="B11" s="564"/>
      <c r="C11" s="565" t="s">
        <v>715</v>
      </c>
      <c r="D11" s="1316"/>
      <c r="E11" s="573"/>
      <c r="F11" s="1317">
        <v>-1.9169958017363001E-2</v>
      </c>
      <c r="G11" s="1318">
        <v>-1.5948650000000002E-2</v>
      </c>
      <c r="H11" s="1319">
        <v>-1.6E-2</v>
      </c>
      <c r="I11" s="573"/>
      <c r="J11" s="1317">
        <v>-1.2695830173630701E-3</v>
      </c>
      <c r="K11" s="1318">
        <v>-9.3081449999998199E-3</v>
      </c>
      <c r="L11" s="1319">
        <v>-0.01</v>
      </c>
    </row>
    <row r="12" spans="2:12">
      <c r="D12" s="573"/>
      <c r="E12" s="573"/>
      <c r="F12" s="573"/>
      <c r="G12" s="573"/>
      <c r="H12" s="573"/>
      <c r="I12" s="573"/>
      <c r="J12" s="573"/>
      <c r="K12" s="573"/>
      <c r="L12" s="573"/>
    </row>
    <row r="13" spans="2:12">
      <c r="B13" s="1352" t="s">
        <v>197</v>
      </c>
      <c r="C13" s="1353"/>
      <c r="D13" s="557"/>
      <c r="E13" s="573"/>
      <c r="F13" s="1307"/>
      <c r="G13" s="1308"/>
      <c r="H13" s="1309"/>
      <c r="I13" s="573"/>
      <c r="J13" s="1307"/>
      <c r="K13" s="1308"/>
      <c r="L13" s="1309"/>
    </row>
    <row r="14" spans="2:12">
      <c r="B14" s="562"/>
      <c r="C14" s="568" t="s">
        <v>198</v>
      </c>
      <c r="D14" s="1312">
        <v>2.1320000000000002E-2</v>
      </c>
      <c r="E14" s="1314"/>
      <c r="F14" s="1313">
        <v>2.8999999999999998E-2</v>
      </c>
      <c r="G14" s="1314">
        <v>2.7000000000000003E-2</v>
      </c>
      <c r="H14" s="1315">
        <v>2.5000000000000001E-2</v>
      </c>
      <c r="I14" s="1314"/>
      <c r="J14" s="1313">
        <v>3.2000000000000001E-2</v>
      </c>
      <c r="K14" s="1314">
        <v>3.4000000000000002E-2</v>
      </c>
      <c r="L14" s="1315">
        <v>3.2000000000000001E-2</v>
      </c>
    </row>
    <row r="15" spans="2:12">
      <c r="B15" s="562"/>
      <c r="C15" s="568" t="s">
        <v>716</v>
      </c>
      <c r="D15" s="1312">
        <v>2.6929999999999999E-2</v>
      </c>
      <c r="E15" s="1314"/>
      <c r="F15" s="1313">
        <v>3.4610000000000002E-2</v>
      </c>
      <c r="G15" s="1314">
        <v>3.261E-2</v>
      </c>
      <c r="H15" s="1315">
        <v>3.0609999999999998E-2</v>
      </c>
      <c r="I15" s="1314"/>
      <c r="J15" s="1313">
        <v>3.7610000000000005E-2</v>
      </c>
      <c r="K15" s="1314">
        <v>3.9609999999999999E-2</v>
      </c>
      <c r="L15" s="1315">
        <v>3.7610000000000005E-2</v>
      </c>
    </row>
    <row r="16" spans="2:12">
      <c r="B16" s="564"/>
      <c r="C16" s="569" t="s">
        <v>717</v>
      </c>
      <c r="D16" s="1316">
        <v>3.2910000000000002E-2</v>
      </c>
      <c r="E16" s="1314"/>
      <c r="F16" s="1317">
        <v>4.0589999999999994E-2</v>
      </c>
      <c r="G16" s="1318">
        <v>3.8589999999999999E-2</v>
      </c>
      <c r="H16" s="1319">
        <v>3.6589999999999998E-2</v>
      </c>
      <c r="I16" s="1314"/>
      <c r="J16" s="1317">
        <v>4.3589999999999997E-2</v>
      </c>
      <c r="K16" s="1318">
        <v>4.5589999999999992E-2</v>
      </c>
      <c r="L16" s="1319">
        <v>4.3589999999999997E-2</v>
      </c>
    </row>
    <row r="17" spans="2:12">
      <c r="D17" s="1314"/>
      <c r="E17" s="573"/>
      <c r="F17" s="1314"/>
      <c r="G17" s="1314"/>
      <c r="H17" s="1314"/>
      <c r="I17" s="573"/>
      <c r="J17" s="1314"/>
      <c r="K17" s="1314"/>
      <c r="L17" s="1314"/>
    </row>
    <row r="18" spans="2:12">
      <c r="B18" s="1352" t="s">
        <v>718</v>
      </c>
      <c r="C18" s="1353"/>
      <c r="D18" s="557"/>
      <c r="E18" s="573"/>
      <c r="F18" s="1307"/>
      <c r="G18" s="1308"/>
      <c r="H18" s="1309"/>
      <c r="I18" s="573"/>
      <c r="J18" s="1307"/>
      <c r="K18" s="1308"/>
      <c r="L18" s="1309"/>
    </row>
    <row r="19" spans="2:12">
      <c r="B19" s="562"/>
      <c r="C19" s="568" t="s">
        <v>181</v>
      </c>
      <c r="D19" s="1312">
        <v>3.3308714944989957E-2</v>
      </c>
      <c r="E19" s="573"/>
      <c r="F19" s="1320">
        <v>4.7E-2</v>
      </c>
      <c r="G19" s="1321">
        <v>4.4999999999999998E-2</v>
      </c>
      <c r="H19" s="1322">
        <v>4.2999999999999997E-2</v>
      </c>
      <c r="I19" s="1321"/>
      <c r="J19" s="1320">
        <v>5.7000000000000002E-2</v>
      </c>
      <c r="K19" s="1321">
        <v>5.8000000000000003E-2</v>
      </c>
      <c r="L19" s="1322">
        <v>5.8000000000000003E-2</v>
      </c>
    </row>
    <row r="20" spans="2:12">
      <c r="B20" s="564"/>
      <c r="C20" s="569" t="s">
        <v>148</v>
      </c>
      <c r="D20" s="1316">
        <v>5.0717935266358934E-2</v>
      </c>
      <c r="E20" s="573"/>
      <c r="F20" s="1323">
        <v>6.8000000000000005E-2</v>
      </c>
      <c r="G20" s="1324">
        <v>6.5000000000000002E-2</v>
      </c>
      <c r="H20" s="1325">
        <v>6.3E-2</v>
      </c>
      <c r="I20" s="1321"/>
      <c r="J20" s="1323">
        <v>7.5999999999999998E-2</v>
      </c>
      <c r="K20" s="1324">
        <v>7.9000000000000001E-2</v>
      </c>
      <c r="L20" s="1325">
        <v>7.9000000000000001E-2</v>
      </c>
    </row>
    <row r="21" spans="2:12">
      <c r="D21" s="573"/>
      <c r="E21" s="573"/>
      <c r="F21" s="573"/>
      <c r="G21" s="573"/>
      <c r="H21" s="573"/>
      <c r="I21" s="573"/>
      <c r="J21" s="573"/>
      <c r="K21" s="573"/>
      <c r="L21" s="573"/>
    </row>
    <row r="22" spans="2:12">
      <c r="B22" s="1352" t="s">
        <v>719</v>
      </c>
      <c r="C22" s="1353"/>
      <c r="D22" s="557"/>
      <c r="E22" s="573"/>
      <c r="F22" s="1307"/>
      <c r="G22" s="1308"/>
      <c r="H22" s="1309"/>
      <c r="I22" s="573"/>
      <c r="J22" s="1307"/>
      <c r="K22" s="1308"/>
      <c r="L22" s="1309"/>
    </row>
    <row r="23" spans="2:12">
      <c r="B23" s="562"/>
      <c r="C23" s="568" t="s">
        <v>585</v>
      </c>
      <c r="D23" s="1312"/>
      <c r="E23" s="573"/>
      <c r="F23" s="1320">
        <v>1.0199999999999999E-2</v>
      </c>
      <c r="G23" s="1321">
        <v>0</v>
      </c>
      <c r="H23" s="1322">
        <v>0</v>
      </c>
      <c r="I23" s="1321"/>
      <c r="J23" s="1320">
        <v>1.4184375000000003E-2</v>
      </c>
      <c r="K23" s="1321">
        <v>0</v>
      </c>
      <c r="L23" s="1322">
        <v>0</v>
      </c>
    </row>
    <row r="24" spans="2:12">
      <c r="B24" s="562"/>
      <c r="C24" s="568" t="s">
        <v>583</v>
      </c>
      <c r="D24" s="1312"/>
      <c r="E24" s="573"/>
      <c r="F24" s="1320">
        <v>1.2999999999999999E-2</v>
      </c>
      <c r="G24" s="1321">
        <v>0</v>
      </c>
      <c r="H24" s="1322">
        <v>0</v>
      </c>
      <c r="I24" s="1321"/>
      <c r="J24" s="1320">
        <v>1.8078125000000004E-2</v>
      </c>
      <c r="K24" s="1321">
        <v>0</v>
      </c>
      <c r="L24" s="1322">
        <v>0</v>
      </c>
    </row>
    <row r="25" spans="2:12">
      <c r="B25" s="564"/>
      <c r="C25" s="569" t="s">
        <v>584</v>
      </c>
      <c r="D25" s="1316"/>
      <c r="E25" s="573"/>
      <c r="F25" s="1323">
        <v>8.9999999999999993E-3</v>
      </c>
      <c r="G25" s="1324">
        <v>0</v>
      </c>
      <c r="H25" s="1325">
        <v>0</v>
      </c>
      <c r="I25" s="1321"/>
      <c r="J25" s="1323">
        <v>1.2515625000000002E-2</v>
      </c>
      <c r="K25" s="1324">
        <v>0</v>
      </c>
      <c r="L25" s="1325">
        <v>0</v>
      </c>
    </row>
    <row r="26" spans="2:12">
      <c r="D26" s="573"/>
      <c r="E26" s="573"/>
      <c r="F26" s="573"/>
      <c r="G26" s="573"/>
      <c r="H26" s="573"/>
      <c r="I26" s="573"/>
      <c r="J26" s="573"/>
      <c r="K26" s="573"/>
      <c r="L26" s="573"/>
    </row>
    <row r="27" spans="2:12" ht="14.65" customHeight="1">
      <c r="B27" s="1352" t="s">
        <v>574</v>
      </c>
      <c r="C27" s="1353"/>
      <c r="D27" s="557"/>
      <c r="E27" s="573"/>
      <c r="F27" s="1307"/>
      <c r="G27" s="1308"/>
      <c r="H27" s="1309"/>
      <c r="I27" s="573"/>
      <c r="J27" s="1307"/>
      <c r="K27" s="1308"/>
      <c r="L27" s="1309"/>
    </row>
    <row r="28" spans="2:12" ht="14.65" customHeight="1">
      <c r="B28" s="562"/>
      <c r="C28" s="568" t="s">
        <v>720</v>
      </c>
      <c r="D28" s="1312">
        <v>7.0999999999999994E-2</v>
      </c>
      <c r="E28" s="573"/>
      <c r="F28" s="1313">
        <v>4.4999999999999998E-2</v>
      </c>
      <c r="G28" s="1314">
        <v>2.508189554062934E-2</v>
      </c>
      <c r="H28" s="1315">
        <v>2.5000000000000001E-2</v>
      </c>
      <c r="I28" s="1314"/>
      <c r="J28" s="1313">
        <v>0.03</v>
      </c>
      <c r="K28" s="1314">
        <v>1.6803772792078231E-2</v>
      </c>
      <c r="L28" s="1315">
        <v>0</v>
      </c>
    </row>
    <row r="29" spans="2:12">
      <c r="B29" s="564"/>
      <c r="C29" s="569" t="s">
        <v>721</v>
      </c>
      <c r="D29" s="1316">
        <v>0.13900000000000001</v>
      </c>
      <c r="E29" s="573"/>
      <c r="F29" s="1317">
        <v>0.14899999999999999</v>
      </c>
      <c r="G29" s="1318">
        <v>2.5999999999999999E-2</v>
      </c>
      <c r="H29" s="1319">
        <v>0.02</v>
      </c>
      <c r="I29" s="1314"/>
      <c r="J29" s="1317">
        <v>0.14899999999999999</v>
      </c>
      <c r="K29" s="1318">
        <v>2.5999999999999999E-2</v>
      </c>
      <c r="L29" s="1319">
        <v>0.02</v>
      </c>
    </row>
  </sheetData>
  <mergeCells count="7">
    <mergeCell ref="B27:C27"/>
    <mergeCell ref="F5:H5"/>
    <mergeCell ref="J5:L5"/>
    <mergeCell ref="B22:C22"/>
    <mergeCell ref="B7:C7"/>
    <mergeCell ref="B13:C13"/>
    <mergeCell ref="B18:C1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D88-6884-4DAE-9308-F4709EC259C3}">
  <dimension ref="B2:AF78"/>
  <sheetViews>
    <sheetView topLeftCell="A3" zoomScaleNormal="100" workbookViewId="0">
      <selection activeCell="L10" sqref="L10"/>
    </sheetView>
  </sheetViews>
  <sheetFormatPr defaultColWidth="8.7109375" defaultRowHeight="12.75"/>
  <cols>
    <col min="1" max="2" width="8.7109375" style="696"/>
    <col min="3" max="3" width="31.5703125" style="696" customWidth="1"/>
    <col min="4" max="4" width="8.7109375" style="696"/>
    <col min="5" max="5" width="10.7109375" style="696" bestFit="1" customWidth="1"/>
    <col min="6" max="7" width="11.28515625" style="696" bestFit="1" customWidth="1"/>
    <col min="8" max="9" width="10.5703125" style="696" bestFit="1" customWidth="1"/>
    <col min="10" max="10" width="11.28515625" style="696" bestFit="1" customWidth="1"/>
    <col min="11" max="12" width="8.7109375" style="696"/>
    <col min="13" max="13" width="48.42578125" style="696" customWidth="1"/>
    <col min="14" max="14" width="12.7109375" style="696" customWidth="1"/>
    <col min="15" max="17" width="8.7109375" style="696"/>
    <col min="18" max="18" width="5.28515625" style="696" customWidth="1"/>
    <col min="19" max="23" width="8.7109375" style="696"/>
    <col min="24" max="24" width="10.28515625" style="696" customWidth="1"/>
    <col min="25" max="25" width="12.5703125" style="696" customWidth="1"/>
    <col min="26" max="26" width="8.7109375" style="696"/>
    <col min="27" max="27" width="8.7109375" style="863"/>
    <col min="28" max="16384" width="8.7109375" style="696"/>
  </cols>
  <sheetData>
    <row r="2" spans="2:32" ht="13.5" thickBot="1">
      <c r="B2" s="697" t="s">
        <v>558</v>
      </c>
      <c r="L2" s="697" t="s">
        <v>671</v>
      </c>
      <c r="N2" s="698"/>
      <c r="O2" s="698"/>
      <c r="P2" s="698"/>
      <c r="Q2" s="698"/>
      <c r="S2" s="698"/>
      <c r="T2" s="698"/>
      <c r="U2" s="698"/>
      <c r="V2" s="698"/>
      <c r="X2" s="697" t="s">
        <v>567</v>
      </c>
      <c r="AA2" s="872" t="s">
        <v>568</v>
      </c>
      <c r="AE2" s="697" t="s">
        <v>604</v>
      </c>
    </row>
    <row r="3" spans="2:32" ht="13.5" thickBot="1">
      <c r="E3" s="1360" t="s">
        <v>208</v>
      </c>
      <c r="F3" s="1361"/>
      <c r="G3" s="1362"/>
      <c r="H3" s="1360" t="s">
        <v>154</v>
      </c>
      <c r="I3" s="1361"/>
      <c r="J3" s="1362"/>
      <c r="N3" s="1359" t="s">
        <v>208</v>
      </c>
      <c r="O3" s="1359"/>
      <c r="P3" s="1359"/>
      <c r="Q3" s="1359"/>
      <c r="S3" s="1359" t="s">
        <v>154</v>
      </c>
      <c r="T3" s="1359"/>
      <c r="U3" s="1359"/>
      <c r="V3" s="1359"/>
    </row>
    <row r="4" spans="2:32" ht="13.5" thickBot="1">
      <c r="D4" s="640">
        <v>2022</v>
      </c>
      <c r="E4" s="640">
        <v>2023</v>
      </c>
      <c r="F4" s="641">
        <v>2024</v>
      </c>
      <c r="G4" s="642">
        <v>2025</v>
      </c>
      <c r="H4" s="640">
        <v>2023</v>
      </c>
      <c r="I4" s="641">
        <v>2024</v>
      </c>
      <c r="J4" s="642">
        <v>2025</v>
      </c>
      <c r="L4" s="649">
        <v>2023</v>
      </c>
      <c r="N4" s="597" t="s">
        <v>134</v>
      </c>
      <c r="O4" s="598" t="s">
        <v>133</v>
      </c>
      <c r="P4" s="598"/>
      <c r="Q4" s="598" t="s">
        <v>135</v>
      </c>
      <c r="S4" s="597" t="s">
        <v>134</v>
      </c>
      <c r="T4" s="598" t="s">
        <v>133</v>
      </c>
      <c r="U4" s="598"/>
      <c r="V4" s="598" t="s">
        <v>135</v>
      </c>
      <c r="X4" s="597" t="s">
        <v>208</v>
      </c>
      <c r="Y4" s="598" t="s">
        <v>154</v>
      </c>
      <c r="AA4" s="597" t="s">
        <v>208</v>
      </c>
      <c r="AB4" s="598" t="s">
        <v>154</v>
      </c>
      <c r="AE4" s="597" t="s">
        <v>208</v>
      </c>
      <c r="AF4" s="598" t="s">
        <v>154</v>
      </c>
    </row>
    <row r="5" spans="2:32">
      <c r="B5" s="597" t="s">
        <v>134</v>
      </c>
      <c r="D5" s="699"/>
      <c r="E5" s="700"/>
      <c r="G5" s="701"/>
      <c r="H5" s="700"/>
      <c r="J5" s="701"/>
      <c r="M5" s="430" t="s">
        <v>189</v>
      </c>
      <c r="N5" s="702"/>
      <c r="O5" s="702"/>
      <c r="P5" s="702"/>
      <c r="Q5" s="702"/>
      <c r="S5" s="702"/>
      <c r="T5" s="702"/>
      <c r="U5" s="702"/>
      <c r="V5" s="702"/>
      <c r="X5" s="702"/>
      <c r="Y5" s="702"/>
      <c r="AA5" s="864">
        <f t="array" ref="AA5:AA25">E55</f>
        <v>0</v>
      </c>
      <c r="AB5" s="703">
        <f t="array" ref="AB5:AB25">H55</f>
        <v>0.1</v>
      </c>
      <c r="AE5" s="702"/>
      <c r="AF5" s="702"/>
    </row>
    <row r="6" spans="2:32">
      <c r="C6" s="430" t="s">
        <v>586</v>
      </c>
      <c r="D6" s="1326">
        <v>4.0588650163887199E-2</v>
      </c>
      <c r="E6" s="1327">
        <v>4.0095980529323394E-2</v>
      </c>
      <c r="F6" s="1328">
        <v>4.3571720462347432E-2</v>
      </c>
      <c r="G6" s="1329">
        <v>3.9854254868740675E-2</v>
      </c>
      <c r="H6" s="1327">
        <v>5.4227885187416593E-2</v>
      </c>
      <c r="I6" s="1328">
        <v>7.6915029680778513E-2</v>
      </c>
      <c r="J6" s="1329">
        <v>6.9192429022292404E-2</v>
      </c>
      <c r="M6" s="430" t="s">
        <v>400</v>
      </c>
      <c r="N6" s="702"/>
      <c r="O6" s="702"/>
      <c r="P6" s="702"/>
      <c r="Q6" s="702"/>
      <c r="S6" s="702"/>
      <c r="T6" s="702"/>
      <c r="U6" s="702"/>
      <c r="V6" s="702"/>
      <c r="X6" s="702"/>
      <c r="Y6" s="702"/>
      <c r="AA6" s="864">
        <v>0</v>
      </c>
      <c r="AB6" s="703">
        <v>0.1</v>
      </c>
      <c r="AE6" s="702"/>
      <c r="AF6" s="702"/>
    </row>
    <row r="7" spans="2:32">
      <c r="C7" s="430" t="s">
        <v>148</v>
      </c>
      <c r="D7" s="1326">
        <v>4.7234402684440402E-2</v>
      </c>
      <c r="E7" s="1327">
        <v>2.6162992357658399E-2</v>
      </c>
      <c r="F7" s="1328">
        <v>2.1512904505037404E-2</v>
      </c>
      <c r="G7" s="1329">
        <v>1.7754355379139549E-2</v>
      </c>
      <c r="H7" s="1327">
        <v>3.330516873396222E-2</v>
      </c>
      <c r="I7" s="1328">
        <v>3.3348573552493849E-2</v>
      </c>
      <c r="J7" s="1329">
        <v>2.6467029677815737E-2</v>
      </c>
      <c r="M7" s="645" t="s">
        <v>587</v>
      </c>
      <c r="N7" s="702"/>
      <c r="O7" s="702"/>
      <c r="P7" s="702"/>
      <c r="Q7" s="702"/>
      <c r="S7" s="702"/>
      <c r="T7" s="702"/>
      <c r="U7" s="702"/>
      <c r="V7" s="702"/>
      <c r="X7" s="702"/>
      <c r="Y7" s="702"/>
      <c r="AA7" s="864">
        <v>0</v>
      </c>
      <c r="AB7" s="703">
        <v>0.1</v>
      </c>
      <c r="AE7" s="704">
        <f>E43</f>
        <v>1</v>
      </c>
      <c r="AF7" s="704">
        <f>H43</f>
        <v>1.5</v>
      </c>
    </row>
    <row r="8" spans="2:32">
      <c r="B8" s="598" t="s">
        <v>133</v>
      </c>
      <c r="D8" s="705"/>
      <c r="E8" s="1327"/>
      <c r="F8" s="1328"/>
      <c r="G8" s="1329"/>
      <c r="H8" s="1327"/>
      <c r="I8" s="1328"/>
      <c r="J8" s="1329"/>
      <c r="M8" s="645" t="s">
        <v>583</v>
      </c>
      <c r="N8" s="702"/>
      <c r="O8" s="702"/>
      <c r="P8" s="702"/>
      <c r="Q8" s="702"/>
      <c r="S8" s="702"/>
      <c r="T8" s="702"/>
      <c r="U8" s="702"/>
      <c r="V8" s="702"/>
      <c r="X8" s="702"/>
      <c r="Y8" s="702"/>
      <c r="AA8" s="864">
        <v>0</v>
      </c>
      <c r="AB8" s="703">
        <v>0.1</v>
      </c>
      <c r="AE8" s="704">
        <f>E44</f>
        <v>1</v>
      </c>
      <c r="AF8" s="704">
        <f>H44</f>
        <v>1.5</v>
      </c>
    </row>
    <row r="9" spans="2:32">
      <c r="C9" s="430" t="s">
        <v>586</v>
      </c>
      <c r="D9" s="1326">
        <v>3.2035312012912999E-3</v>
      </c>
      <c r="E9" s="1327">
        <v>4.2233064510756643E-3</v>
      </c>
      <c r="F9" s="1328">
        <v>6.9398624029679114E-3</v>
      </c>
      <c r="G9" s="1329">
        <v>6.4010920362192938E-3</v>
      </c>
      <c r="H9" s="1327">
        <v>6.7346508119337555E-3</v>
      </c>
      <c r="I9" s="1328">
        <v>2.0659358419997876E-2</v>
      </c>
      <c r="J9" s="1329">
        <v>2.0983364654598043E-2</v>
      </c>
      <c r="M9" s="645" t="s">
        <v>584</v>
      </c>
      <c r="N9" s="702"/>
      <c r="O9" s="702"/>
      <c r="P9" s="702"/>
      <c r="Q9" s="702"/>
      <c r="S9" s="702"/>
      <c r="T9" s="702"/>
      <c r="U9" s="702"/>
      <c r="V9" s="702"/>
      <c r="X9" s="702"/>
      <c r="Y9" s="702"/>
      <c r="AA9" s="864">
        <v>0</v>
      </c>
      <c r="AB9" s="703">
        <v>0.1</v>
      </c>
      <c r="AE9" s="704">
        <f>E45</f>
        <v>1</v>
      </c>
      <c r="AF9" s="704">
        <f>H45</f>
        <v>1.5</v>
      </c>
    </row>
    <row r="10" spans="2:32">
      <c r="C10" s="430" t="s">
        <v>148</v>
      </c>
      <c r="D10" s="1326">
        <v>6.9640088336556001E-3</v>
      </c>
      <c r="E10" s="1327">
        <v>7.7458789948516389E-3</v>
      </c>
      <c r="F10" s="1328">
        <v>9.5133966388387028E-3</v>
      </c>
      <c r="G10" s="1329">
        <v>9.1498679919915261E-3</v>
      </c>
      <c r="H10" s="1327">
        <v>1.1438293010727569E-2</v>
      </c>
      <c r="I10" s="1328">
        <v>1.8967032008015815E-2</v>
      </c>
      <c r="J10" s="1329">
        <v>1.9842435322602464E-2</v>
      </c>
      <c r="M10" s="430" t="s">
        <v>180</v>
      </c>
      <c r="N10" s="702"/>
      <c r="O10" s="702"/>
      <c r="P10" s="702"/>
      <c r="Q10" s="702"/>
      <c r="S10" s="702"/>
      <c r="T10" s="702"/>
      <c r="U10" s="702"/>
      <c r="V10" s="702"/>
      <c r="X10" s="702"/>
      <c r="Y10" s="702"/>
      <c r="AA10" s="864">
        <v>0</v>
      </c>
      <c r="AB10" s="703">
        <v>0.1</v>
      </c>
      <c r="AE10" s="704">
        <f>E46</f>
        <v>1</v>
      </c>
      <c r="AF10" s="704">
        <f>H46</f>
        <v>2</v>
      </c>
    </row>
    <row r="11" spans="2:32">
      <c r="B11" s="598" t="s">
        <v>135</v>
      </c>
      <c r="D11" s="705"/>
      <c r="E11" s="1327"/>
      <c r="F11" s="1328"/>
      <c r="G11" s="1329"/>
      <c r="H11" s="1327"/>
      <c r="I11" s="1328"/>
      <c r="J11" s="1329"/>
      <c r="M11" s="430" t="s">
        <v>150</v>
      </c>
      <c r="N11" s="706">
        <f>E20</f>
        <v>-5.6777781230028523E-3</v>
      </c>
      <c r="O11" s="706">
        <f>E23</f>
        <v>9.2511659547223513E-2</v>
      </c>
      <c r="P11" s="702"/>
      <c r="Q11" s="706">
        <f>E26</f>
        <v>0.11066065832624972</v>
      </c>
      <c r="S11" s="706">
        <f>H20</f>
        <v>0.13872272415556997</v>
      </c>
      <c r="T11" s="706">
        <f>H23</f>
        <v>0.2550737078361891</v>
      </c>
      <c r="U11" s="702"/>
      <c r="V11" s="706">
        <f>H26</f>
        <v>0.26847731110476647</v>
      </c>
      <c r="X11" s="706">
        <f>E33</f>
        <v>1</v>
      </c>
      <c r="Y11" s="706">
        <f>H33</f>
        <v>0.5</v>
      </c>
      <c r="AA11" s="864">
        <v>0</v>
      </c>
      <c r="AB11" s="703">
        <v>0.1</v>
      </c>
      <c r="AE11" s="707"/>
      <c r="AF11" s="702"/>
    </row>
    <row r="12" spans="2:32">
      <c r="C12" s="430" t="s">
        <v>586</v>
      </c>
      <c r="D12" s="1326">
        <v>5.8575368520568397E-2</v>
      </c>
      <c r="E12" s="1327">
        <v>7.2670721736389832E-2</v>
      </c>
      <c r="F12" s="1328">
        <v>9.2799517440034007E-2</v>
      </c>
      <c r="G12" s="1329">
        <v>9.6981547376943991E-2</v>
      </c>
      <c r="H12" s="1327">
        <v>9.7080369464252581E-2</v>
      </c>
      <c r="I12" s="1328">
        <v>0.16799682121107548</v>
      </c>
      <c r="J12" s="1329">
        <v>0.18763055678445151</v>
      </c>
      <c r="M12" s="430" t="s">
        <v>151</v>
      </c>
      <c r="N12" s="702"/>
      <c r="O12" s="702"/>
      <c r="P12" s="702"/>
      <c r="Q12" s="702"/>
      <c r="S12" s="702"/>
      <c r="T12" s="702"/>
      <c r="U12" s="702"/>
      <c r="V12" s="702"/>
      <c r="X12" s="702"/>
      <c r="Y12" s="702"/>
      <c r="AA12" s="864">
        <v>0</v>
      </c>
      <c r="AB12" s="703">
        <v>0.1</v>
      </c>
      <c r="AE12" s="707"/>
      <c r="AF12" s="702"/>
    </row>
    <row r="13" spans="2:32" ht="13.5" thickBot="1">
      <c r="C13" s="430" t="s">
        <v>148</v>
      </c>
      <c r="D13" s="1330">
        <v>8.5847644026313896E-2</v>
      </c>
      <c r="E13" s="1331">
        <v>9.9225164679918612E-2</v>
      </c>
      <c r="F13" s="1332">
        <v>0.12552084207968262</v>
      </c>
      <c r="G13" s="1333">
        <v>0.1209428771525928</v>
      </c>
      <c r="H13" s="1331">
        <v>0.13868349402066105</v>
      </c>
      <c r="I13" s="1332">
        <v>0.20785496425209146</v>
      </c>
      <c r="J13" s="1333">
        <v>0.21872911189053676</v>
      </c>
      <c r="M13" s="430" t="s">
        <v>152</v>
      </c>
      <c r="N13" s="702"/>
      <c r="O13" s="702"/>
      <c r="P13" s="702"/>
      <c r="Q13" s="702"/>
      <c r="S13" s="702"/>
      <c r="T13" s="702"/>
      <c r="U13" s="702"/>
      <c r="V13" s="702"/>
      <c r="X13" s="702"/>
      <c r="Y13" s="702"/>
      <c r="AA13" s="864">
        <v>0</v>
      </c>
      <c r="AB13" s="703">
        <v>0.1</v>
      </c>
      <c r="AE13" s="702"/>
      <c r="AF13" s="702"/>
    </row>
    <row r="14" spans="2:32">
      <c r="M14" s="430" t="s">
        <v>145</v>
      </c>
      <c r="N14" s="702"/>
      <c r="O14" s="702"/>
      <c r="P14" s="702"/>
      <c r="Q14" s="702"/>
      <c r="S14" s="702"/>
      <c r="T14" s="702"/>
      <c r="U14" s="702"/>
      <c r="V14" s="702"/>
      <c r="X14" s="702"/>
      <c r="Y14" s="702"/>
      <c r="AA14" s="864">
        <v>0</v>
      </c>
      <c r="AB14" s="703">
        <v>0.1</v>
      </c>
      <c r="AE14" s="704">
        <f>E47</f>
        <v>1</v>
      </c>
      <c r="AF14" s="704">
        <f>H47</f>
        <v>1.5</v>
      </c>
    </row>
    <row r="15" spans="2:32">
      <c r="M15" s="430" t="s">
        <v>181</v>
      </c>
      <c r="N15" s="708"/>
      <c r="O15" s="708"/>
      <c r="P15" s="702"/>
      <c r="Q15" s="708"/>
      <c r="S15" s="708"/>
      <c r="T15" s="708"/>
      <c r="U15" s="702"/>
      <c r="V15" s="708"/>
      <c r="X15" s="708"/>
      <c r="Y15" s="708"/>
      <c r="AA15" s="864">
        <v>0</v>
      </c>
      <c r="AB15" s="703">
        <v>0.1</v>
      </c>
      <c r="AE15" s="702"/>
      <c r="AF15" s="702"/>
    </row>
    <row r="16" spans="2:32" ht="13.5" thickBot="1">
      <c r="B16" s="697" t="s">
        <v>667</v>
      </c>
      <c r="M16" s="432" t="s">
        <v>146</v>
      </c>
      <c r="N16" s="706">
        <f>E20</f>
        <v>-5.6777781230028523E-3</v>
      </c>
      <c r="O16" s="706">
        <f>E23</f>
        <v>9.2511659547223513E-2</v>
      </c>
      <c r="P16" s="702"/>
      <c r="Q16" s="706">
        <f>E26</f>
        <v>0.11066065832624972</v>
      </c>
      <c r="S16" s="706">
        <f>H20</f>
        <v>0.13872272415556997</v>
      </c>
      <c r="T16" s="706">
        <f>H23</f>
        <v>0.2550737078361891</v>
      </c>
      <c r="U16" s="702"/>
      <c r="V16" s="706">
        <f>H26</f>
        <v>0.26847731110476647</v>
      </c>
      <c r="X16" s="706">
        <f>E33</f>
        <v>1</v>
      </c>
      <c r="Y16" s="706">
        <f>H33</f>
        <v>0.5</v>
      </c>
      <c r="AA16" s="864">
        <v>0</v>
      </c>
      <c r="AB16" s="703">
        <v>0.1</v>
      </c>
      <c r="AE16" s="702"/>
      <c r="AF16" s="702"/>
    </row>
    <row r="17" spans="2:32" ht="13.5" thickBot="1">
      <c r="E17" s="1360" t="s">
        <v>208</v>
      </c>
      <c r="F17" s="1361"/>
      <c r="G17" s="1362"/>
      <c r="H17" s="1360" t="s">
        <v>154</v>
      </c>
      <c r="I17" s="1361"/>
      <c r="J17" s="1362"/>
      <c r="M17" s="432" t="s">
        <v>153</v>
      </c>
      <c r="N17" s="706">
        <f>E20</f>
        <v>-5.6777781230028523E-3</v>
      </c>
      <c r="O17" s="706">
        <f>E23</f>
        <v>9.2511659547223513E-2</v>
      </c>
      <c r="P17" s="702"/>
      <c r="Q17" s="706">
        <f>E26</f>
        <v>0.11066065832624972</v>
      </c>
      <c r="S17" s="706">
        <f>H20</f>
        <v>0.13872272415556997</v>
      </c>
      <c r="T17" s="706">
        <f>H23</f>
        <v>0.2550737078361891</v>
      </c>
      <c r="U17" s="702"/>
      <c r="V17" s="706">
        <f>H26</f>
        <v>0.26847731110476647</v>
      </c>
      <c r="X17" s="706">
        <f>E33</f>
        <v>1</v>
      </c>
      <c r="Y17" s="706">
        <f>H33</f>
        <v>0.5</v>
      </c>
      <c r="AA17" s="864">
        <v>0</v>
      </c>
      <c r="AB17" s="703">
        <v>0.1</v>
      </c>
      <c r="AE17" s="702"/>
      <c r="AF17" s="702"/>
    </row>
    <row r="18" spans="2:32" ht="13.5" thickBot="1">
      <c r="D18" s="640"/>
      <c r="E18" s="640">
        <v>2023</v>
      </c>
      <c r="F18" s="641">
        <v>2024</v>
      </c>
      <c r="G18" s="642">
        <v>2025</v>
      </c>
      <c r="H18" s="640">
        <v>2023</v>
      </c>
      <c r="I18" s="641">
        <v>2024</v>
      </c>
      <c r="J18" s="642">
        <v>2025</v>
      </c>
      <c r="M18" s="430" t="s">
        <v>148</v>
      </c>
      <c r="N18" s="702"/>
      <c r="O18" s="702"/>
      <c r="P18" s="702"/>
      <c r="Q18" s="702"/>
      <c r="S18" s="702"/>
      <c r="T18" s="702"/>
      <c r="U18" s="702"/>
      <c r="V18" s="702"/>
      <c r="X18" s="702"/>
      <c r="Y18" s="702"/>
      <c r="AA18" s="864">
        <v>0</v>
      </c>
      <c r="AB18" s="703">
        <v>0.1</v>
      </c>
      <c r="AE18" s="702"/>
      <c r="AF18" s="702"/>
    </row>
    <row r="19" spans="2:32">
      <c r="B19" s="597" t="s">
        <v>134</v>
      </c>
      <c r="D19" s="699"/>
      <c r="E19" s="709"/>
      <c r="F19" s="710"/>
      <c r="G19" s="711"/>
      <c r="H19" s="709"/>
      <c r="I19" s="710"/>
      <c r="J19" s="711"/>
      <c r="M19" s="432" t="s">
        <v>146</v>
      </c>
      <c r="N19" s="706">
        <f>E20</f>
        <v>-5.6777781230028523E-3</v>
      </c>
      <c r="O19" s="706">
        <f>E23</f>
        <v>9.2511659547223513E-2</v>
      </c>
      <c r="P19" s="702"/>
      <c r="Q19" s="706">
        <f>E26</f>
        <v>0.11066065832624972</v>
      </c>
      <c r="S19" s="706">
        <f>H20</f>
        <v>0.13872272415556997</v>
      </c>
      <c r="T19" s="706">
        <f>H23</f>
        <v>0.2550737078361891</v>
      </c>
      <c r="U19" s="702"/>
      <c r="V19" s="706">
        <f>H26</f>
        <v>0.26847731110476647</v>
      </c>
      <c r="X19" s="706">
        <f>E33</f>
        <v>1</v>
      </c>
      <c r="Y19" s="706">
        <f>H33</f>
        <v>0.5</v>
      </c>
      <c r="AA19" s="864">
        <v>0</v>
      </c>
      <c r="AB19" s="703">
        <v>0.1</v>
      </c>
      <c r="AE19" s="702"/>
      <c r="AF19" s="702"/>
    </row>
    <row r="20" spans="2:32">
      <c r="C20" s="430" t="s">
        <v>586</v>
      </c>
      <c r="D20" s="647"/>
      <c r="E20" s="712">
        <f t="shared" ref="E20:J20" si="0">_xlfn.NORM.S.INV(E6)-_xlfn.NORM.S.INV($D6)</f>
        <v>-5.6777781230028523E-3</v>
      </c>
      <c r="F20" s="713">
        <f t="shared" si="0"/>
        <v>3.3233112412561994E-2</v>
      </c>
      <c r="G20" s="714">
        <f t="shared" si="0"/>
        <v>-8.4842989503635113E-3</v>
      </c>
      <c r="H20" s="712">
        <f t="shared" si="0"/>
        <v>0.13872272415556997</v>
      </c>
      <c r="I20" s="713">
        <f t="shared" si="0"/>
        <v>0.31776293754289164</v>
      </c>
      <c r="J20" s="714">
        <f t="shared" si="0"/>
        <v>0.26206303371990347</v>
      </c>
      <c r="M20" s="432" t="s">
        <v>186</v>
      </c>
      <c r="N20" s="706">
        <f>E21</f>
        <v>-0.26816049277427867</v>
      </c>
      <c r="O20" s="706">
        <f>E24</f>
        <v>3.8440407975129265E-2</v>
      </c>
      <c r="P20" s="702"/>
      <c r="Q20" s="706">
        <f>E27</f>
        <v>8.0797588238593177E-2</v>
      </c>
      <c r="S20" s="706">
        <f>H21</f>
        <v>-0.16201257682399661</v>
      </c>
      <c r="T20" s="706">
        <f>H24</f>
        <v>0.18362510146240973</v>
      </c>
      <c r="U20" s="702"/>
      <c r="V20" s="706">
        <f>H27</f>
        <v>0.28052356825438785</v>
      </c>
      <c r="X20" s="706">
        <f>E34</f>
        <v>1</v>
      </c>
      <c r="Y20" s="706">
        <f>H34</f>
        <v>0.5</v>
      </c>
      <c r="AA20" s="864">
        <v>0</v>
      </c>
      <c r="AB20" s="703">
        <v>0.1</v>
      </c>
      <c r="AE20" s="702"/>
      <c r="AF20" s="702"/>
    </row>
    <row r="21" spans="2:32">
      <c r="C21" s="430" t="s">
        <v>148</v>
      </c>
      <c r="D21" s="647"/>
      <c r="E21" s="712">
        <f t="shared" ref="E21:J21" si="1">_xlfn.NORM.S.INV(E7)-_xlfn.NORM.S.INV($D7)</f>
        <v>-0.26816049277427867</v>
      </c>
      <c r="F21" s="713">
        <f t="shared" si="1"/>
        <v>-0.35117776050817917</v>
      </c>
      <c r="G21" s="714">
        <f t="shared" si="1"/>
        <v>-0.43022741108401541</v>
      </c>
      <c r="H21" s="712">
        <f t="shared" si="1"/>
        <v>-0.16201257682399661</v>
      </c>
      <c r="I21" s="713">
        <f t="shared" si="1"/>
        <v>-0.16142776494792499</v>
      </c>
      <c r="J21" s="714">
        <f t="shared" si="1"/>
        <v>-0.26317687285869029</v>
      </c>
      <c r="M21" s="430" t="s">
        <v>185</v>
      </c>
      <c r="N21" s="702"/>
      <c r="O21" s="702"/>
      <c r="P21" s="702"/>
      <c r="Q21" s="702"/>
      <c r="S21" s="702"/>
      <c r="T21" s="702"/>
      <c r="U21" s="702"/>
      <c r="V21" s="702"/>
      <c r="X21" s="702"/>
      <c r="Y21" s="702"/>
      <c r="AA21" s="864">
        <v>0</v>
      </c>
      <c r="AB21" s="703">
        <v>0.1</v>
      </c>
      <c r="AE21" s="702"/>
      <c r="AF21" s="702"/>
    </row>
    <row r="22" spans="2:32">
      <c r="B22" s="598" t="s">
        <v>133</v>
      </c>
      <c r="D22" s="705"/>
      <c r="E22" s="712"/>
      <c r="F22" s="713"/>
      <c r="G22" s="714"/>
      <c r="H22" s="712"/>
      <c r="I22" s="713"/>
      <c r="J22" s="714"/>
      <c r="M22" s="432" t="s">
        <v>401</v>
      </c>
      <c r="N22" s="706">
        <f>E20</f>
        <v>-5.6777781230028523E-3</v>
      </c>
      <c r="O22" s="706">
        <f>E23</f>
        <v>9.2511659547223513E-2</v>
      </c>
      <c r="P22" s="702"/>
      <c r="Q22" s="706">
        <f>E26</f>
        <v>0.11066065832624972</v>
      </c>
      <c r="S22" s="706">
        <f>H20</f>
        <v>0.13872272415556997</v>
      </c>
      <c r="T22" s="706">
        <f>H23</f>
        <v>0.2550737078361891</v>
      </c>
      <c r="U22" s="702"/>
      <c r="V22" s="706">
        <f>H26</f>
        <v>0.26847731110476647</v>
      </c>
      <c r="X22" s="706">
        <f>E33</f>
        <v>1</v>
      </c>
      <c r="Y22" s="706">
        <f>H33</f>
        <v>0.5</v>
      </c>
      <c r="AA22" s="864">
        <v>0</v>
      </c>
      <c r="AB22" s="703">
        <v>0.1</v>
      </c>
      <c r="AE22" s="702"/>
      <c r="AF22" s="702"/>
    </row>
    <row r="23" spans="2:32">
      <c r="C23" s="430" t="s">
        <v>586</v>
      </c>
      <c r="D23" s="647"/>
      <c r="E23" s="712">
        <f t="shared" ref="E23:J23" si="2">_xlfn.NORM.S.INV(E9)-_xlfn.NORM.S.INV($D9)</f>
        <v>9.2511659547223513E-2</v>
      </c>
      <c r="F23" s="713">
        <f t="shared" si="2"/>
        <v>0.26582612809944983</v>
      </c>
      <c r="G23" s="714">
        <f t="shared" si="2"/>
        <v>0.2369621171222831</v>
      </c>
      <c r="H23" s="712">
        <f t="shared" si="2"/>
        <v>0.2550737078361891</v>
      </c>
      <c r="I23" s="713">
        <f t="shared" si="2"/>
        <v>0.68586986772449254</v>
      </c>
      <c r="J23" s="714">
        <f t="shared" si="2"/>
        <v>0.69233740569580204</v>
      </c>
      <c r="M23" s="432" t="s">
        <v>146</v>
      </c>
      <c r="N23" s="706">
        <f>E20</f>
        <v>-5.6777781230028523E-3</v>
      </c>
      <c r="O23" s="706">
        <f>E23</f>
        <v>9.2511659547223513E-2</v>
      </c>
      <c r="P23" s="702"/>
      <c r="Q23" s="706">
        <f>E26</f>
        <v>0.11066065832624972</v>
      </c>
      <c r="S23" s="706">
        <f>H20</f>
        <v>0.13872272415556997</v>
      </c>
      <c r="T23" s="706">
        <f>H23</f>
        <v>0.2550737078361891</v>
      </c>
      <c r="U23" s="702"/>
      <c r="V23" s="706">
        <f>H26</f>
        <v>0.26847731110476647</v>
      </c>
      <c r="X23" s="706">
        <f>E33</f>
        <v>1</v>
      </c>
      <c r="Y23" s="706">
        <f>H33</f>
        <v>0.5</v>
      </c>
      <c r="AA23" s="864">
        <v>0</v>
      </c>
      <c r="AB23" s="703">
        <v>0.1</v>
      </c>
      <c r="AE23" s="702"/>
      <c r="AF23" s="702"/>
    </row>
    <row r="24" spans="2:32">
      <c r="C24" s="430" t="s">
        <v>148</v>
      </c>
      <c r="D24" s="647"/>
      <c r="E24" s="712">
        <f t="shared" ref="E24:J24" si="3">_xlfn.NORM.S.INV(E10)-_xlfn.NORM.S.INV($D10)</f>
        <v>3.8440407975129265E-2</v>
      </c>
      <c r="F24" s="713">
        <f t="shared" si="3"/>
        <v>0.11410892116758564</v>
      </c>
      <c r="G24" s="714">
        <f t="shared" si="3"/>
        <v>9.9617676882845174E-2</v>
      </c>
      <c r="H24" s="712">
        <f t="shared" si="3"/>
        <v>0.18362510146240973</v>
      </c>
      <c r="I24" s="713">
        <f t="shared" si="3"/>
        <v>0.38354804856637026</v>
      </c>
      <c r="J24" s="714">
        <f t="shared" si="3"/>
        <v>0.40210044280765622</v>
      </c>
      <c r="M24" s="432" t="s">
        <v>186</v>
      </c>
      <c r="N24" s="706">
        <f>E21</f>
        <v>-0.26816049277427867</v>
      </c>
      <c r="O24" s="706">
        <f>E24</f>
        <v>3.8440407975129265E-2</v>
      </c>
      <c r="P24" s="702"/>
      <c r="Q24" s="706">
        <f>E27</f>
        <v>8.0797588238593177E-2</v>
      </c>
      <c r="S24" s="706">
        <f>H21</f>
        <v>-0.16201257682399661</v>
      </c>
      <c r="T24" s="706">
        <f>H24</f>
        <v>0.18362510146240973</v>
      </c>
      <c r="U24" s="702"/>
      <c r="V24" s="706">
        <f>H27</f>
        <v>0.28052356825438785</v>
      </c>
      <c r="X24" s="706">
        <f>E34</f>
        <v>1</v>
      </c>
      <c r="Y24" s="706">
        <f>H34</f>
        <v>0.5</v>
      </c>
      <c r="AA24" s="864">
        <v>0</v>
      </c>
      <c r="AB24" s="703">
        <v>0.1</v>
      </c>
      <c r="AE24" s="702"/>
      <c r="AF24" s="702"/>
    </row>
    <row r="25" spans="2:32">
      <c r="B25" s="598" t="s">
        <v>135</v>
      </c>
      <c r="D25" s="705"/>
      <c r="E25" s="712"/>
      <c r="F25" s="713"/>
      <c r="G25" s="714"/>
      <c r="H25" s="712"/>
      <c r="I25" s="713"/>
      <c r="J25" s="714"/>
      <c r="M25" s="430" t="s">
        <v>173</v>
      </c>
      <c r="N25" s="702"/>
      <c r="O25" s="702"/>
      <c r="P25" s="702"/>
      <c r="Q25" s="702"/>
      <c r="S25" s="702"/>
      <c r="T25" s="702"/>
      <c r="U25" s="702"/>
      <c r="V25" s="702"/>
      <c r="X25" s="702"/>
      <c r="Y25" s="702"/>
      <c r="AA25" s="864">
        <v>0</v>
      </c>
      <c r="AB25" s="703">
        <v>0.1</v>
      </c>
      <c r="AE25" s="702"/>
      <c r="AF25" s="702"/>
    </row>
    <row r="26" spans="2:32">
      <c r="C26" s="430" t="s">
        <v>586</v>
      </c>
      <c r="D26" s="647"/>
      <c r="E26" s="712">
        <f t="shared" ref="E26:J26" si="4">_xlfn.NORM.S.INV(E12)-_xlfn.NORM.S.INV($D12)</f>
        <v>0.11066065832624972</v>
      </c>
      <c r="F26" s="713">
        <f t="shared" si="4"/>
        <v>0.24313478170766234</v>
      </c>
      <c r="G26" s="714">
        <f t="shared" si="4"/>
        <v>0.26790165307482261</v>
      </c>
      <c r="H26" s="712">
        <f t="shared" si="4"/>
        <v>0.26847731110476647</v>
      </c>
      <c r="I26" s="713">
        <f t="shared" si="4"/>
        <v>0.60473439698193943</v>
      </c>
      <c r="J26" s="714">
        <f t="shared" si="4"/>
        <v>0.68018419973718258</v>
      </c>
      <c r="L26" s="649">
        <v>2024</v>
      </c>
      <c r="AA26" s="865"/>
      <c r="AB26" s="715"/>
    </row>
    <row r="27" spans="2:32" ht="13.5" thickBot="1">
      <c r="C27" s="430" t="s">
        <v>148</v>
      </c>
      <c r="D27" s="648"/>
      <c r="E27" s="716">
        <f t="shared" ref="E27:J27" si="5">_xlfn.NORM.S.INV(E13)-_xlfn.NORM.S.INV($D13)</f>
        <v>8.0797588238593177E-2</v>
      </c>
      <c r="F27" s="717">
        <f t="shared" si="5"/>
        <v>0.21895387003404299</v>
      </c>
      <c r="G27" s="718">
        <f t="shared" si="5"/>
        <v>0.1964904169662347</v>
      </c>
      <c r="H27" s="716">
        <f t="shared" si="5"/>
        <v>0.28052356825438785</v>
      </c>
      <c r="I27" s="717">
        <f t="shared" si="5"/>
        <v>0.55289018263078749</v>
      </c>
      <c r="J27" s="718">
        <f t="shared" si="5"/>
        <v>0.59028422400739466</v>
      </c>
      <c r="M27" s="430" t="s">
        <v>189</v>
      </c>
      <c r="N27" s="702"/>
      <c r="O27" s="702"/>
      <c r="P27" s="702"/>
      <c r="Q27" s="702"/>
      <c r="S27" s="702"/>
      <c r="T27" s="702"/>
      <c r="U27" s="702"/>
      <c r="V27" s="702"/>
      <c r="X27" s="702"/>
      <c r="Y27" s="702"/>
      <c r="AA27" s="864">
        <f t="array" ref="AA27:AA47">F55</f>
        <v>0</v>
      </c>
      <c r="AB27" s="703">
        <f t="array" ref="AB27:AB47">I55</f>
        <v>0.1</v>
      </c>
      <c r="AE27" s="702"/>
      <c r="AF27" s="702"/>
    </row>
    <row r="28" spans="2:32">
      <c r="M28" s="430" t="s">
        <v>400</v>
      </c>
      <c r="N28" s="702"/>
      <c r="O28" s="702"/>
      <c r="P28" s="702"/>
      <c r="Q28" s="702"/>
      <c r="S28" s="702"/>
      <c r="T28" s="702"/>
      <c r="U28" s="702"/>
      <c r="V28" s="702"/>
      <c r="X28" s="702"/>
      <c r="Y28" s="702"/>
      <c r="AA28" s="864">
        <v>0</v>
      </c>
      <c r="AB28" s="703">
        <v>0.1</v>
      </c>
      <c r="AE28" s="702"/>
      <c r="AF28" s="702"/>
    </row>
    <row r="29" spans="2:32">
      <c r="B29" s="697" t="s">
        <v>668</v>
      </c>
      <c r="M29" s="645" t="s">
        <v>587</v>
      </c>
      <c r="N29" s="702"/>
      <c r="O29" s="702"/>
      <c r="P29" s="702"/>
      <c r="Q29" s="702"/>
      <c r="S29" s="702"/>
      <c r="T29" s="702"/>
      <c r="U29" s="702"/>
      <c r="V29" s="702"/>
      <c r="X29" s="702"/>
      <c r="Y29" s="702"/>
      <c r="AA29" s="864">
        <v>0</v>
      </c>
      <c r="AB29" s="703">
        <v>0.1</v>
      </c>
      <c r="AE29" s="704">
        <f>F43</f>
        <v>1</v>
      </c>
      <c r="AF29" s="704">
        <f>I43</f>
        <v>1.5</v>
      </c>
    </row>
    <row r="30" spans="2:32" ht="13.5" thickBot="1">
      <c r="B30" s="696" t="s">
        <v>559</v>
      </c>
      <c r="M30" s="645" t="s">
        <v>583</v>
      </c>
      <c r="N30" s="702"/>
      <c r="O30" s="702"/>
      <c r="P30" s="702"/>
      <c r="Q30" s="702"/>
      <c r="S30" s="702"/>
      <c r="T30" s="702"/>
      <c r="U30" s="702"/>
      <c r="V30" s="702"/>
      <c r="X30" s="702"/>
      <c r="Y30" s="702"/>
      <c r="AA30" s="864">
        <v>0</v>
      </c>
      <c r="AB30" s="703">
        <v>0.1</v>
      </c>
      <c r="AE30" s="704">
        <f>F44</f>
        <v>1</v>
      </c>
      <c r="AF30" s="704">
        <f>I44</f>
        <v>1.5</v>
      </c>
    </row>
    <row r="31" spans="2:32" ht="13.5" thickBot="1">
      <c r="E31" s="1360" t="s">
        <v>208</v>
      </c>
      <c r="F31" s="1361"/>
      <c r="G31" s="1362"/>
      <c r="H31" s="1360" t="s">
        <v>154</v>
      </c>
      <c r="I31" s="1361"/>
      <c r="J31" s="1362"/>
      <c r="M31" s="645" t="s">
        <v>584</v>
      </c>
      <c r="N31" s="702"/>
      <c r="O31" s="702"/>
      <c r="P31" s="702"/>
      <c r="Q31" s="702"/>
      <c r="S31" s="702"/>
      <c r="T31" s="702"/>
      <c r="U31" s="702"/>
      <c r="V31" s="702"/>
      <c r="X31" s="702"/>
      <c r="Y31" s="702"/>
      <c r="AA31" s="864">
        <v>0</v>
      </c>
      <c r="AB31" s="703">
        <v>0.1</v>
      </c>
      <c r="AE31" s="704">
        <f>F45</f>
        <v>1</v>
      </c>
      <c r="AF31" s="704">
        <f>I45</f>
        <v>1.5</v>
      </c>
    </row>
    <row r="32" spans="2:32" ht="13.5" thickBot="1">
      <c r="B32" s="598" t="s">
        <v>136</v>
      </c>
      <c r="E32" s="640">
        <v>2023</v>
      </c>
      <c r="F32" s="641">
        <v>2024</v>
      </c>
      <c r="G32" s="642">
        <v>2025</v>
      </c>
      <c r="H32" s="640">
        <v>2023</v>
      </c>
      <c r="I32" s="641">
        <v>2024</v>
      </c>
      <c r="J32" s="642">
        <v>2025</v>
      </c>
      <c r="M32" s="430" t="s">
        <v>180</v>
      </c>
      <c r="N32" s="702"/>
      <c r="O32" s="702"/>
      <c r="P32" s="702"/>
      <c r="Q32" s="702"/>
      <c r="S32" s="702"/>
      <c r="T32" s="702"/>
      <c r="U32" s="702"/>
      <c r="V32" s="702"/>
      <c r="X32" s="702"/>
      <c r="Y32" s="702"/>
      <c r="AA32" s="864">
        <v>0</v>
      </c>
      <c r="AB32" s="703">
        <v>0.1</v>
      </c>
      <c r="AE32" s="704">
        <f>F46</f>
        <v>1</v>
      </c>
      <c r="AF32" s="704">
        <f>I46</f>
        <v>2</v>
      </c>
    </row>
    <row r="33" spans="2:32" ht="13.5" thickBot="1">
      <c r="C33" s="430" t="s">
        <v>586</v>
      </c>
      <c r="E33" s="719">
        <v>1</v>
      </c>
      <c r="F33" s="720">
        <v>1</v>
      </c>
      <c r="G33" s="721">
        <v>1</v>
      </c>
      <c r="H33" s="719">
        <v>0.5</v>
      </c>
      <c r="I33" s="720">
        <v>0.5</v>
      </c>
      <c r="J33" s="721">
        <v>0.5</v>
      </c>
      <c r="M33" s="430" t="s">
        <v>150</v>
      </c>
      <c r="N33" s="706">
        <f>F20</f>
        <v>3.3233112412561994E-2</v>
      </c>
      <c r="O33" s="706">
        <f>F23</f>
        <v>0.26582612809944983</v>
      </c>
      <c r="P33" s="702"/>
      <c r="Q33" s="706">
        <f>F26</f>
        <v>0.24313478170766234</v>
      </c>
      <c r="S33" s="706">
        <f>I20</f>
        <v>0.31776293754289164</v>
      </c>
      <c r="T33" s="706">
        <f>I23</f>
        <v>0.68586986772449254</v>
      </c>
      <c r="U33" s="702"/>
      <c r="V33" s="706">
        <f>I26</f>
        <v>0.60473439698193943</v>
      </c>
      <c r="X33" s="706">
        <f>F33</f>
        <v>1</v>
      </c>
      <c r="Y33" s="706">
        <f>I33</f>
        <v>0.5</v>
      </c>
      <c r="AA33" s="864">
        <v>0</v>
      </c>
      <c r="AB33" s="703">
        <v>0.1</v>
      </c>
      <c r="AE33" s="707"/>
      <c r="AF33" s="702"/>
    </row>
    <row r="34" spans="2:32" ht="13.5" thickBot="1">
      <c r="C34" s="430" t="s">
        <v>148</v>
      </c>
      <c r="E34" s="719">
        <v>1</v>
      </c>
      <c r="F34" s="720">
        <v>1</v>
      </c>
      <c r="G34" s="721">
        <v>1</v>
      </c>
      <c r="H34" s="719">
        <v>0.5</v>
      </c>
      <c r="I34" s="720">
        <v>0.5</v>
      </c>
      <c r="J34" s="721">
        <v>0.5</v>
      </c>
      <c r="M34" s="430" t="s">
        <v>151</v>
      </c>
      <c r="N34" s="702"/>
      <c r="O34" s="702"/>
      <c r="P34" s="702"/>
      <c r="Q34" s="702"/>
      <c r="S34" s="702"/>
      <c r="T34" s="702"/>
      <c r="U34" s="702"/>
      <c r="V34" s="702"/>
      <c r="X34" s="702"/>
      <c r="Y34" s="702"/>
      <c r="AA34" s="864">
        <v>0</v>
      </c>
      <c r="AB34" s="703">
        <v>0.1</v>
      </c>
      <c r="AE34" s="707"/>
      <c r="AF34" s="702"/>
    </row>
    <row r="35" spans="2:32">
      <c r="M35" s="430" t="s">
        <v>152</v>
      </c>
      <c r="N35" s="702"/>
      <c r="O35" s="702"/>
      <c r="P35" s="702"/>
      <c r="Q35" s="702"/>
      <c r="S35" s="702"/>
      <c r="T35" s="702"/>
      <c r="U35" s="702"/>
      <c r="V35" s="702"/>
      <c r="X35" s="702"/>
      <c r="Y35" s="702"/>
      <c r="AA35" s="864">
        <v>0</v>
      </c>
      <c r="AB35" s="703">
        <v>0.1</v>
      </c>
      <c r="AE35" s="702"/>
      <c r="AF35" s="702"/>
    </row>
    <row r="36" spans="2:32">
      <c r="M36" s="430" t="s">
        <v>145</v>
      </c>
      <c r="N36" s="702"/>
      <c r="O36" s="702"/>
      <c r="P36" s="702"/>
      <c r="Q36" s="702"/>
      <c r="S36" s="702"/>
      <c r="T36" s="702"/>
      <c r="U36" s="702"/>
      <c r="V36" s="702"/>
      <c r="X36" s="702"/>
      <c r="Y36" s="702"/>
      <c r="AA36" s="864">
        <v>0</v>
      </c>
      <c r="AB36" s="703">
        <v>0.1</v>
      </c>
      <c r="AE36" s="704">
        <f>F47</f>
        <v>1</v>
      </c>
      <c r="AF36" s="704">
        <f>I47</f>
        <v>1.5</v>
      </c>
    </row>
    <row r="37" spans="2:32">
      <c r="M37" s="430" t="s">
        <v>181</v>
      </c>
      <c r="N37" s="708"/>
      <c r="O37" s="708"/>
      <c r="P37" s="702"/>
      <c r="Q37" s="708"/>
      <c r="S37" s="708"/>
      <c r="T37" s="708"/>
      <c r="U37" s="702"/>
      <c r="V37" s="708"/>
      <c r="X37" s="708"/>
      <c r="Y37" s="708"/>
      <c r="AA37" s="864">
        <v>0</v>
      </c>
      <c r="AB37" s="703">
        <v>0.1</v>
      </c>
      <c r="AE37" s="702"/>
      <c r="AF37" s="702"/>
    </row>
    <row r="38" spans="2:32">
      <c r="B38" s="697" t="s">
        <v>601</v>
      </c>
      <c r="M38" s="432" t="s">
        <v>146</v>
      </c>
      <c r="N38" s="706">
        <f>F20</f>
        <v>3.3233112412561994E-2</v>
      </c>
      <c r="O38" s="706">
        <f>F23</f>
        <v>0.26582612809944983</v>
      </c>
      <c r="P38" s="702"/>
      <c r="Q38" s="706">
        <f>F26</f>
        <v>0.24313478170766234</v>
      </c>
      <c r="S38" s="706">
        <f>I20</f>
        <v>0.31776293754289164</v>
      </c>
      <c r="T38" s="706">
        <f>I23</f>
        <v>0.68586986772449254</v>
      </c>
      <c r="U38" s="702"/>
      <c r="V38" s="706">
        <f>I26</f>
        <v>0.60473439698193943</v>
      </c>
      <c r="X38" s="706">
        <f>F33</f>
        <v>1</v>
      </c>
      <c r="Y38" s="706">
        <f>I33</f>
        <v>0.5</v>
      </c>
      <c r="AA38" s="864">
        <v>0</v>
      </c>
      <c r="AB38" s="703">
        <v>0.1</v>
      </c>
      <c r="AE38" s="702"/>
      <c r="AF38" s="702"/>
    </row>
    <row r="39" spans="2:32" ht="13.5" thickBot="1">
      <c r="B39" s="696" t="s">
        <v>669</v>
      </c>
      <c r="C39" s="697"/>
      <c r="M39" s="432" t="s">
        <v>153</v>
      </c>
      <c r="N39" s="706">
        <f>F20</f>
        <v>3.3233112412561994E-2</v>
      </c>
      <c r="O39" s="706">
        <f>F23</f>
        <v>0.26582612809944983</v>
      </c>
      <c r="P39" s="702"/>
      <c r="Q39" s="706">
        <f>F26</f>
        <v>0.24313478170766234</v>
      </c>
      <c r="S39" s="706">
        <f>I20</f>
        <v>0.31776293754289164</v>
      </c>
      <c r="T39" s="706">
        <f>I23</f>
        <v>0.68586986772449254</v>
      </c>
      <c r="U39" s="702"/>
      <c r="V39" s="706">
        <f>I26</f>
        <v>0.60473439698193943</v>
      </c>
      <c r="X39" s="706">
        <f>F33</f>
        <v>1</v>
      </c>
      <c r="Y39" s="706">
        <f>I33</f>
        <v>0.5</v>
      </c>
      <c r="AA39" s="864">
        <v>0</v>
      </c>
      <c r="AB39" s="703">
        <v>0.1</v>
      </c>
      <c r="AE39" s="702"/>
      <c r="AF39" s="702"/>
    </row>
    <row r="40" spans="2:32" ht="15" customHeight="1" thickBot="1">
      <c r="E40" s="1356" t="s">
        <v>208</v>
      </c>
      <c r="F40" s="1357"/>
      <c r="G40" s="1358"/>
      <c r="H40" s="1356" t="s">
        <v>154</v>
      </c>
      <c r="I40" s="1357"/>
      <c r="J40" s="1357"/>
      <c r="M40" s="430" t="s">
        <v>148</v>
      </c>
      <c r="N40" s="702"/>
      <c r="O40" s="702"/>
      <c r="P40" s="702"/>
      <c r="Q40" s="702"/>
      <c r="S40" s="702"/>
      <c r="T40" s="702"/>
      <c r="U40" s="702"/>
      <c r="V40" s="702"/>
      <c r="X40" s="702"/>
      <c r="Y40" s="702"/>
      <c r="AA40" s="864">
        <v>0</v>
      </c>
      <c r="AB40" s="703">
        <v>0.1</v>
      </c>
      <c r="AE40" s="702"/>
      <c r="AF40" s="702"/>
    </row>
    <row r="41" spans="2:32" ht="13.5" thickBot="1">
      <c r="E41" s="640">
        <v>2023</v>
      </c>
      <c r="F41" s="641">
        <v>2024</v>
      </c>
      <c r="G41" s="642">
        <v>2025</v>
      </c>
      <c r="H41" s="640">
        <v>2023</v>
      </c>
      <c r="I41" s="641">
        <v>2024</v>
      </c>
      <c r="J41" s="642">
        <v>2025</v>
      </c>
      <c r="M41" s="432" t="s">
        <v>146</v>
      </c>
      <c r="N41" s="706">
        <f>F20</f>
        <v>3.3233112412561994E-2</v>
      </c>
      <c r="O41" s="706">
        <f>F23</f>
        <v>0.26582612809944983</v>
      </c>
      <c r="P41" s="702"/>
      <c r="Q41" s="706">
        <f>F26</f>
        <v>0.24313478170766234</v>
      </c>
      <c r="S41" s="706">
        <f>I20</f>
        <v>0.31776293754289164</v>
      </c>
      <c r="T41" s="706">
        <f>I23</f>
        <v>0.68586986772449254</v>
      </c>
      <c r="U41" s="702"/>
      <c r="V41" s="706">
        <f>I26</f>
        <v>0.60473439698193943</v>
      </c>
      <c r="X41" s="706">
        <f>F33</f>
        <v>1</v>
      </c>
      <c r="Y41" s="706">
        <f>I33</f>
        <v>0.5</v>
      </c>
      <c r="AA41" s="864">
        <v>0</v>
      </c>
      <c r="AB41" s="703">
        <v>0.1</v>
      </c>
      <c r="AE41" s="702"/>
      <c r="AF41" s="702"/>
    </row>
    <row r="42" spans="2:32">
      <c r="C42" s="644" t="s">
        <v>600</v>
      </c>
      <c r="E42" s="722"/>
      <c r="F42" s="723"/>
      <c r="G42" s="724"/>
      <c r="H42" s="722"/>
      <c r="I42" s="723"/>
      <c r="J42" s="724"/>
      <c r="M42" s="432" t="s">
        <v>186</v>
      </c>
      <c r="N42" s="706">
        <f>F21</f>
        <v>-0.35117776050817917</v>
      </c>
      <c r="O42" s="706">
        <f>F24</f>
        <v>0.11410892116758564</v>
      </c>
      <c r="P42" s="702"/>
      <c r="Q42" s="706">
        <f>F27</f>
        <v>0.21895387003404299</v>
      </c>
      <c r="S42" s="706">
        <f>I21</f>
        <v>-0.16142776494792499</v>
      </c>
      <c r="T42" s="706">
        <f>I24</f>
        <v>0.38354804856637026</v>
      </c>
      <c r="U42" s="702"/>
      <c r="V42" s="706">
        <f>I27</f>
        <v>0.55289018263078749</v>
      </c>
      <c r="X42" s="706">
        <f>F34</f>
        <v>1</v>
      </c>
      <c r="Y42" s="706">
        <f>I34</f>
        <v>0.5</v>
      </c>
      <c r="AA42" s="864">
        <v>0</v>
      </c>
      <c r="AB42" s="703">
        <v>0.1</v>
      </c>
      <c r="AE42" s="702"/>
      <c r="AF42" s="702"/>
    </row>
    <row r="43" spans="2:32">
      <c r="C43" s="645" t="s">
        <v>587</v>
      </c>
      <c r="E43" s="725">
        <v>1</v>
      </c>
      <c r="F43" s="726">
        <v>1</v>
      </c>
      <c r="G43" s="727">
        <v>1</v>
      </c>
      <c r="H43" s="725">
        <v>1.5</v>
      </c>
      <c r="I43" s="726">
        <v>1.5</v>
      </c>
      <c r="J43" s="727">
        <v>1.5</v>
      </c>
      <c r="M43" s="430" t="s">
        <v>185</v>
      </c>
      <c r="N43" s="702"/>
      <c r="O43" s="702"/>
      <c r="P43" s="702"/>
      <c r="Q43" s="702"/>
      <c r="S43" s="702"/>
      <c r="T43" s="702"/>
      <c r="U43" s="702"/>
      <c r="V43" s="702"/>
      <c r="X43" s="702"/>
      <c r="Y43" s="702"/>
      <c r="AA43" s="864">
        <v>0</v>
      </c>
      <c r="AB43" s="703">
        <v>0.1</v>
      </c>
      <c r="AE43" s="702"/>
      <c r="AF43" s="702"/>
    </row>
    <row r="44" spans="2:32">
      <c r="C44" s="645" t="s">
        <v>583</v>
      </c>
      <c r="E44" s="725">
        <v>1</v>
      </c>
      <c r="F44" s="726">
        <v>1</v>
      </c>
      <c r="G44" s="727">
        <v>1</v>
      </c>
      <c r="H44" s="725">
        <v>1.5</v>
      </c>
      <c r="I44" s="726">
        <v>1.5</v>
      </c>
      <c r="J44" s="727">
        <v>1.5</v>
      </c>
      <c r="M44" s="432" t="s">
        <v>401</v>
      </c>
      <c r="N44" s="706">
        <f>F20</f>
        <v>3.3233112412561994E-2</v>
      </c>
      <c r="O44" s="706">
        <f>F23</f>
        <v>0.26582612809944983</v>
      </c>
      <c r="P44" s="702"/>
      <c r="Q44" s="706">
        <f>F26</f>
        <v>0.24313478170766234</v>
      </c>
      <c r="S44" s="706">
        <f>I20</f>
        <v>0.31776293754289164</v>
      </c>
      <c r="T44" s="706">
        <f>I23</f>
        <v>0.68586986772449254</v>
      </c>
      <c r="U44" s="702"/>
      <c r="V44" s="706">
        <f>I26</f>
        <v>0.60473439698193943</v>
      </c>
      <c r="X44" s="706">
        <f>F33</f>
        <v>1</v>
      </c>
      <c r="Y44" s="706">
        <f>I33</f>
        <v>0.5</v>
      </c>
      <c r="AA44" s="864">
        <v>0</v>
      </c>
      <c r="AB44" s="703">
        <v>0.1</v>
      </c>
      <c r="AE44" s="702"/>
      <c r="AF44" s="702"/>
    </row>
    <row r="45" spans="2:32" ht="13.5" thickBot="1">
      <c r="C45" s="645" t="s">
        <v>584</v>
      </c>
      <c r="E45" s="728">
        <v>1</v>
      </c>
      <c r="F45" s="729">
        <v>1</v>
      </c>
      <c r="G45" s="730">
        <v>1</v>
      </c>
      <c r="H45" s="728">
        <v>1.5</v>
      </c>
      <c r="I45" s="729">
        <v>1.5</v>
      </c>
      <c r="J45" s="730">
        <v>1.5</v>
      </c>
      <c r="M45" s="432" t="s">
        <v>146</v>
      </c>
      <c r="N45" s="706">
        <f>F20</f>
        <v>3.3233112412561994E-2</v>
      </c>
      <c r="O45" s="706">
        <f>F23</f>
        <v>0.26582612809944983</v>
      </c>
      <c r="P45" s="702"/>
      <c r="Q45" s="706">
        <f>F26</f>
        <v>0.24313478170766234</v>
      </c>
      <c r="S45" s="706">
        <f>I20</f>
        <v>0.31776293754289164</v>
      </c>
      <c r="T45" s="706">
        <f>I23</f>
        <v>0.68586986772449254</v>
      </c>
      <c r="U45" s="702"/>
      <c r="V45" s="706">
        <f>I26</f>
        <v>0.60473439698193943</v>
      </c>
      <c r="X45" s="706">
        <f>F33</f>
        <v>1</v>
      </c>
      <c r="Y45" s="706">
        <f>I33</f>
        <v>0.5</v>
      </c>
      <c r="AA45" s="864">
        <v>0</v>
      </c>
      <c r="AB45" s="703">
        <v>0.1</v>
      </c>
      <c r="AE45" s="702"/>
      <c r="AF45" s="702"/>
    </row>
    <row r="46" spans="2:32" ht="13.5" thickBot="1">
      <c r="C46" s="646" t="s">
        <v>180</v>
      </c>
      <c r="E46" s="719">
        <v>1</v>
      </c>
      <c r="F46" s="720">
        <v>1</v>
      </c>
      <c r="G46" s="721">
        <v>1</v>
      </c>
      <c r="H46" s="719">
        <v>2</v>
      </c>
      <c r="I46" s="720">
        <v>2</v>
      </c>
      <c r="J46" s="721">
        <v>2</v>
      </c>
      <c r="M46" s="432" t="s">
        <v>186</v>
      </c>
      <c r="N46" s="706">
        <f>F21</f>
        <v>-0.35117776050817917</v>
      </c>
      <c r="O46" s="706">
        <f>F24</f>
        <v>0.11410892116758564</v>
      </c>
      <c r="P46" s="702"/>
      <c r="Q46" s="706">
        <f>F27</f>
        <v>0.21895387003404299</v>
      </c>
      <c r="S46" s="706">
        <f>I21</f>
        <v>-0.16142776494792499</v>
      </c>
      <c r="T46" s="706">
        <f>I24</f>
        <v>0.38354804856637026</v>
      </c>
      <c r="U46" s="702"/>
      <c r="V46" s="706">
        <f>I27</f>
        <v>0.55289018263078749</v>
      </c>
      <c r="X46" s="706">
        <f>F34</f>
        <v>1</v>
      </c>
      <c r="Y46" s="706">
        <f>I34</f>
        <v>0.5</v>
      </c>
      <c r="AA46" s="864">
        <v>0</v>
      </c>
      <c r="AB46" s="703">
        <v>0.1</v>
      </c>
      <c r="AE46" s="702"/>
      <c r="AF46" s="702"/>
    </row>
    <row r="47" spans="2:32" ht="13.5" thickBot="1">
      <c r="C47" s="643" t="s">
        <v>145</v>
      </c>
      <c r="E47" s="728">
        <v>1</v>
      </c>
      <c r="F47" s="729">
        <v>1</v>
      </c>
      <c r="G47" s="730">
        <v>1</v>
      </c>
      <c r="H47" s="728">
        <v>1.5</v>
      </c>
      <c r="I47" s="729">
        <v>1.5</v>
      </c>
      <c r="J47" s="730">
        <v>1.5</v>
      </c>
      <c r="M47" s="430" t="s">
        <v>173</v>
      </c>
      <c r="N47" s="702"/>
      <c r="O47" s="702"/>
      <c r="P47" s="702"/>
      <c r="Q47" s="702"/>
      <c r="S47" s="702"/>
      <c r="T47" s="702"/>
      <c r="U47" s="702"/>
      <c r="V47" s="702"/>
      <c r="X47" s="702"/>
      <c r="Y47" s="702"/>
      <c r="AA47" s="864">
        <v>0</v>
      </c>
      <c r="AB47" s="703">
        <v>0.1</v>
      </c>
      <c r="AE47" s="702"/>
      <c r="AF47" s="702"/>
    </row>
    <row r="48" spans="2:32">
      <c r="L48" s="649">
        <v>2025</v>
      </c>
      <c r="AA48" s="865"/>
      <c r="AB48" s="715"/>
    </row>
    <row r="49" spans="2:32">
      <c r="M49" s="430" t="s">
        <v>189</v>
      </c>
      <c r="N49" s="702"/>
      <c r="O49" s="702"/>
      <c r="P49" s="702"/>
      <c r="Q49" s="702"/>
      <c r="S49" s="702"/>
      <c r="T49" s="702"/>
      <c r="U49" s="702"/>
      <c r="V49" s="702"/>
      <c r="X49" s="702"/>
      <c r="Y49" s="702"/>
      <c r="AA49" s="864">
        <f t="array" ref="AA49:AA69">G55</f>
        <v>0</v>
      </c>
      <c r="AB49" s="703">
        <f t="array" ref="AB49:AB69">J55</f>
        <v>0.1</v>
      </c>
      <c r="AE49" s="702"/>
      <c r="AF49" s="702"/>
    </row>
    <row r="50" spans="2:32">
      <c r="B50" s="697" t="s">
        <v>560</v>
      </c>
      <c r="M50" s="430" t="s">
        <v>400</v>
      </c>
      <c r="N50" s="702"/>
      <c r="O50" s="702"/>
      <c r="P50" s="702"/>
      <c r="Q50" s="702"/>
      <c r="S50" s="702"/>
      <c r="T50" s="702"/>
      <c r="U50" s="702"/>
      <c r="V50" s="702"/>
      <c r="X50" s="702"/>
      <c r="Y50" s="702"/>
      <c r="AA50" s="864">
        <v>0</v>
      </c>
      <c r="AB50" s="703">
        <v>0.1</v>
      </c>
      <c r="AE50" s="702"/>
      <c r="AF50" s="702"/>
    </row>
    <row r="51" spans="2:32">
      <c r="B51" s="696" t="s">
        <v>670</v>
      </c>
      <c r="M51" s="645" t="s">
        <v>587</v>
      </c>
      <c r="N51" s="702"/>
      <c r="O51" s="702"/>
      <c r="P51" s="702"/>
      <c r="Q51" s="702"/>
      <c r="S51" s="702"/>
      <c r="T51" s="702"/>
      <c r="U51" s="702"/>
      <c r="V51" s="702"/>
      <c r="X51" s="702"/>
      <c r="Y51" s="702"/>
      <c r="AA51" s="864">
        <v>0</v>
      </c>
      <c r="AB51" s="703">
        <v>0.1</v>
      </c>
      <c r="AE51" s="704">
        <f>G43</f>
        <v>1</v>
      </c>
      <c r="AF51" s="704">
        <f>J43</f>
        <v>1.5</v>
      </c>
    </row>
    <row r="52" spans="2:32" ht="13.5" thickBot="1">
      <c r="M52" s="645" t="s">
        <v>583</v>
      </c>
      <c r="N52" s="702"/>
      <c r="O52" s="702"/>
      <c r="P52" s="702"/>
      <c r="Q52" s="702"/>
      <c r="S52" s="702"/>
      <c r="T52" s="702"/>
      <c r="U52" s="702"/>
      <c r="V52" s="702"/>
      <c r="X52" s="702"/>
      <c r="Y52" s="702"/>
      <c r="AA52" s="864">
        <v>0</v>
      </c>
      <c r="AB52" s="703">
        <v>0.1</v>
      </c>
      <c r="AE52" s="704">
        <f>G44</f>
        <v>1</v>
      </c>
      <c r="AF52" s="704">
        <f>J44</f>
        <v>1.5</v>
      </c>
    </row>
    <row r="53" spans="2:32" ht="15" customHeight="1" thickBot="1">
      <c r="E53" s="1356" t="s">
        <v>208</v>
      </c>
      <c r="F53" s="1357"/>
      <c r="G53" s="1358"/>
      <c r="H53" s="1356" t="s">
        <v>154</v>
      </c>
      <c r="I53" s="1357"/>
      <c r="J53" s="1358"/>
      <c r="M53" s="645" t="s">
        <v>584</v>
      </c>
      <c r="N53" s="702"/>
      <c r="O53" s="702"/>
      <c r="P53" s="702"/>
      <c r="Q53" s="702"/>
      <c r="S53" s="702"/>
      <c r="T53" s="702"/>
      <c r="U53" s="702"/>
      <c r="V53" s="702"/>
      <c r="X53" s="702"/>
      <c r="Y53" s="702"/>
      <c r="AA53" s="864">
        <v>0</v>
      </c>
      <c r="AB53" s="703">
        <v>0.1</v>
      </c>
      <c r="AE53" s="704">
        <f>G45</f>
        <v>1</v>
      </c>
      <c r="AF53" s="704">
        <f>J45</f>
        <v>1.5</v>
      </c>
    </row>
    <row r="54" spans="2:32" ht="13.5" thickBot="1">
      <c r="E54" s="640">
        <v>2023</v>
      </c>
      <c r="F54" s="641">
        <v>2024</v>
      </c>
      <c r="G54" s="642">
        <v>2025</v>
      </c>
      <c r="H54" s="640">
        <v>2023</v>
      </c>
      <c r="I54" s="641">
        <v>2024</v>
      </c>
      <c r="J54" s="642">
        <v>2025</v>
      </c>
      <c r="M54" s="430" t="s">
        <v>180</v>
      </c>
      <c r="N54" s="702"/>
      <c r="O54" s="702"/>
      <c r="P54" s="702"/>
      <c r="Q54" s="702"/>
      <c r="S54" s="702"/>
      <c r="T54" s="702"/>
      <c r="U54" s="702"/>
      <c r="V54" s="702"/>
      <c r="X54" s="702"/>
      <c r="Y54" s="702"/>
      <c r="AA54" s="864">
        <v>0</v>
      </c>
      <c r="AB54" s="703">
        <v>0.1</v>
      </c>
      <c r="AE54" s="704">
        <f>G46</f>
        <v>1</v>
      </c>
      <c r="AF54" s="704">
        <f>J46</f>
        <v>2</v>
      </c>
    </row>
    <row r="55" spans="2:32" ht="13.5" thickBot="1">
      <c r="E55" s="731">
        <v>0</v>
      </c>
      <c r="F55" s="732">
        <v>0</v>
      </c>
      <c r="G55" s="733">
        <v>0</v>
      </c>
      <c r="H55" s="731">
        <v>0.1</v>
      </c>
      <c r="I55" s="732">
        <v>0.1</v>
      </c>
      <c r="J55" s="733">
        <v>0.1</v>
      </c>
      <c r="M55" s="430" t="s">
        <v>150</v>
      </c>
      <c r="N55" s="706">
        <f>G20</f>
        <v>-8.4842989503635113E-3</v>
      </c>
      <c r="O55" s="706">
        <f>G23</f>
        <v>0.2369621171222831</v>
      </c>
      <c r="P55" s="702"/>
      <c r="Q55" s="706">
        <f>G26</f>
        <v>0.26790165307482261</v>
      </c>
      <c r="S55" s="706">
        <f>J20</f>
        <v>0.26206303371990347</v>
      </c>
      <c r="T55" s="706">
        <f>J23</f>
        <v>0.69233740569580204</v>
      </c>
      <c r="U55" s="702"/>
      <c r="V55" s="706">
        <f>J26</f>
        <v>0.68018419973718258</v>
      </c>
      <c r="X55" s="706">
        <f>G33</f>
        <v>1</v>
      </c>
      <c r="Y55" s="706">
        <f>J33</f>
        <v>0.5</v>
      </c>
      <c r="AA55" s="864">
        <v>0</v>
      </c>
      <c r="AB55" s="703">
        <v>0.1</v>
      </c>
      <c r="AE55" s="707"/>
      <c r="AF55" s="702"/>
    </row>
    <row r="56" spans="2:32">
      <c r="M56" s="430" t="s">
        <v>151</v>
      </c>
      <c r="N56" s="702"/>
      <c r="O56" s="702"/>
      <c r="P56" s="702"/>
      <c r="Q56" s="702"/>
      <c r="S56" s="702"/>
      <c r="T56" s="702"/>
      <c r="U56" s="702"/>
      <c r="V56" s="702"/>
      <c r="X56" s="702"/>
      <c r="Y56" s="702"/>
      <c r="AA56" s="864">
        <v>0</v>
      </c>
      <c r="AB56" s="703">
        <v>0.1</v>
      </c>
      <c r="AE56" s="707"/>
      <c r="AF56" s="702"/>
    </row>
    <row r="57" spans="2:32" ht="13.5" thickBot="1">
      <c r="B57" s="697"/>
      <c r="M57" s="430" t="s">
        <v>152</v>
      </c>
      <c r="N57" s="702"/>
      <c r="O57" s="702"/>
      <c r="P57" s="702"/>
      <c r="Q57" s="702"/>
      <c r="S57" s="702"/>
      <c r="T57" s="702"/>
      <c r="U57" s="702"/>
      <c r="V57" s="702"/>
      <c r="X57" s="702"/>
      <c r="Y57" s="702"/>
      <c r="AA57" s="864">
        <v>0</v>
      </c>
      <c r="AB57" s="703">
        <v>0.1</v>
      </c>
      <c r="AE57" s="702"/>
      <c r="AF57" s="702"/>
    </row>
    <row r="58" spans="2:32" ht="13.5" thickBot="1">
      <c r="B58" s="697" t="s">
        <v>561</v>
      </c>
      <c r="D58" s="734">
        <v>0.05</v>
      </c>
      <c r="M58" s="430" t="s">
        <v>145</v>
      </c>
      <c r="N58" s="702"/>
      <c r="O58" s="702"/>
      <c r="P58" s="702"/>
      <c r="Q58" s="702"/>
      <c r="S58" s="702"/>
      <c r="T58" s="702"/>
      <c r="U58" s="702"/>
      <c r="V58" s="702"/>
      <c r="X58" s="702"/>
      <c r="Y58" s="702"/>
      <c r="AA58" s="864">
        <v>0</v>
      </c>
      <c r="AB58" s="703">
        <v>0.1</v>
      </c>
      <c r="AE58" s="704">
        <f>G47</f>
        <v>1</v>
      </c>
      <c r="AF58" s="704">
        <f>J47</f>
        <v>1.5</v>
      </c>
    </row>
    <row r="59" spans="2:32">
      <c r="B59" s="696" t="s">
        <v>562</v>
      </c>
      <c r="M59" s="430" t="s">
        <v>181</v>
      </c>
      <c r="N59" s="708"/>
      <c r="O59" s="708"/>
      <c r="P59" s="702"/>
      <c r="Q59" s="708"/>
      <c r="S59" s="708"/>
      <c r="T59" s="708"/>
      <c r="U59" s="702"/>
      <c r="V59" s="708"/>
      <c r="X59" s="708"/>
      <c r="Y59" s="708"/>
      <c r="AA59" s="864">
        <v>0</v>
      </c>
      <c r="AB59" s="703">
        <v>0.1</v>
      </c>
      <c r="AE59" s="702"/>
      <c r="AF59" s="702"/>
    </row>
    <row r="60" spans="2:32">
      <c r="M60" s="432" t="s">
        <v>146</v>
      </c>
      <c r="N60" s="706">
        <f>G20</f>
        <v>-8.4842989503635113E-3</v>
      </c>
      <c r="O60" s="706">
        <f>G23</f>
        <v>0.2369621171222831</v>
      </c>
      <c r="P60" s="702"/>
      <c r="Q60" s="706">
        <f>G26</f>
        <v>0.26790165307482261</v>
      </c>
      <c r="S60" s="706">
        <f>J20</f>
        <v>0.26206303371990347</v>
      </c>
      <c r="T60" s="706">
        <f>J23</f>
        <v>0.69233740569580204</v>
      </c>
      <c r="U60" s="702"/>
      <c r="V60" s="706">
        <f>J26</f>
        <v>0.68018419973718258</v>
      </c>
      <c r="X60" s="706">
        <f>G33</f>
        <v>1</v>
      </c>
      <c r="Y60" s="706">
        <f>J33</f>
        <v>0.5</v>
      </c>
      <c r="AA60" s="864">
        <v>0</v>
      </c>
      <c r="AB60" s="703">
        <v>0.1</v>
      </c>
      <c r="AE60" s="702"/>
      <c r="AF60" s="702"/>
    </row>
    <row r="61" spans="2:32" ht="13.5" thickBot="1">
      <c r="B61" s="697" t="s">
        <v>563</v>
      </c>
      <c r="M61" s="432" t="s">
        <v>153</v>
      </c>
      <c r="N61" s="706">
        <f>G20</f>
        <v>-8.4842989503635113E-3</v>
      </c>
      <c r="O61" s="706">
        <f>G23</f>
        <v>0.2369621171222831</v>
      </c>
      <c r="P61" s="702"/>
      <c r="Q61" s="706">
        <f>G26</f>
        <v>0.26790165307482261</v>
      </c>
      <c r="S61" s="706">
        <f>J20</f>
        <v>0.26206303371990347</v>
      </c>
      <c r="T61" s="706">
        <f>J23</f>
        <v>0.69233740569580204</v>
      </c>
      <c r="U61" s="702"/>
      <c r="V61" s="706">
        <f>J26</f>
        <v>0.68018419973718258</v>
      </c>
      <c r="X61" s="706">
        <f>G33</f>
        <v>1</v>
      </c>
      <c r="Y61" s="706">
        <f>J33</f>
        <v>0.5</v>
      </c>
      <c r="AA61" s="864">
        <v>0</v>
      </c>
      <c r="AB61" s="703">
        <v>0.1</v>
      </c>
      <c r="AE61" s="702"/>
      <c r="AF61" s="702"/>
    </row>
    <row r="62" spans="2:32" ht="13.5" thickBot="1">
      <c r="C62" s="644" t="s">
        <v>564</v>
      </c>
      <c r="D62" s="862">
        <v>5.0000000000000001E-3</v>
      </c>
      <c r="E62" s="862">
        <v>1E-3</v>
      </c>
      <c r="M62" s="430" t="s">
        <v>148</v>
      </c>
      <c r="N62" s="702"/>
      <c r="O62" s="702"/>
      <c r="P62" s="702"/>
      <c r="Q62" s="702"/>
      <c r="S62" s="702"/>
      <c r="T62" s="702"/>
      <c r="U62" s="702"/>
      <c r="V62" s="702"/>
      <c r="X62" s="702"/>
      <c r="Y62" s="702"/>
      <c r="AA62" s="864">
        <v>0</v>
      </c>
      <c r="AB62" s="703">
        <v>0.1</v>
      </c>
      <c r="AE62" s="702"/>
      <c r="AF62" s="702"/>
    </row>
    <row r="63" spans="2:32" ht="13.5" thickBot="1">
      <c r="C63" s="644" t="s">
        <v>565</v>
      </c>
      <c r="D63" s="862">
        <v>0.05</v>
      </c>
      <c r="M63" s="432" t="s">
        <v>146</v>
      </c>
      <c r="N63" s="706">
        <f>G20</f>
        <v>-8.4842989503635113E-3</v>
      </c>
      <c r="O63" s="706">
        <f>G23</f>
        <v>0.2369621171222831</v>
      </c>
      <c r="P63" s="702"/>
      <c r="Q63" s="706">
        <f>G26</f>
        <v>0.26790165307482261</v>
      </c>
      <c r="S63" s="706">
        <f>J20</f>
        <v>0.26206303371990347</v>
      </c>
      <c r="T63" s="706">
        <f>J23</f>
        <v>0.69233740569580204</v>
      </c>
      <c r="U63" s="702"/>
      <c r="V63" s="706">
        <f>J26</f>
        <v>0.68018419973718258</v>
      </c>
      <c r="X63" s="706">
        <f>G33</f>
        <v>1</v>
      </c>
      <c r="Y63" s="706">
        <f>J33</f>
        <v>0.5</v>
      </c>
      <c r="AA63" s="864">
        <v>0</v>
      </c>
      <c r="AB63" s="703">
        <v>0.1</v>
      </c>
      <c r="AE63" s="702"/>
      <c r="AF63" s="702"/>
    </row>
    <row r="64" spans="2:32" ht="13.5" thickBot="1">
      <c r="C64" s="644" t="s">
        <v>566</v>
      </c>
      <c r="D64" s="862">
        <v>0.15</v>
      </c>
      <c r="M64" s="432" t="s">
        <v>186</v>
      </c>
      <c r="N64" s="706">
        <f>G21</f>
        <v>-0.43022741108401541</v>
      </c>
      <c r="O64" s="706">
        <f>G24</f>
        <v>9.9617676882845174E-2</v>
      </c>
      <c r="P64" s="702"/>
      <c r="Q64" s="706">
        <f>G27</f>
        <v>0.1964904169662347</v>
      </c>
      <c r="S64" s="706">
        <f>J21</f>
        <v>-0.26317687285869029</v>
      </c>
      <c r="T64" s="706">
        <f>J24</f>
        <v>0.40210044280765622</v>
      </c>
      <c r="U64" s="702"/>
      <c r="V64" s="706">
        <f>J27</f>
        <v>0.59028422400739466</v>
      </c>
      <c r="X64" s="706">
        <f>G34</f>
        <v>1</v>
      </c>
      <c r="Y64" s="706">
        <f>J34</f>
        <v>0.5</v>
      </c>
      <c r="AA64" s="864">
        <v>0</v>
      </c>
      <c r="AB64" s="703">
        <v>0.1</v>
      </c>
      <c r="AE64" s="702"/>
      <c r="AF64" s="702"/>
    </row>
    <row r="65" spans="2:32" ht="13.5" thickBot="1">
      <c r="M65" s="430" t="s">
        <v>185</v>
      </c>
      <c r="N65" s="702"/>
      <c r="O65" s="702"/>
      <c r="P65" s="702"/>
      <c r="Q65" s="702"/>
      <c r="S65" s="702"/>
      <c r="T65" s="702"/>
      <c r="U65" s="702"/>
      <c r="V65" s="702"/>
      <c r="X65" s="702"/>
      <c r="Y65" s="702"/>
      <c r="AA65" s="864">
        <v>0</v>
      </c>
      <c r="AB65" s="703">
        <v>0.1</v>
      </c>
      <c r="AE65" s="702"/>
      <c r="AF65" s="702"/>
    </row>
    <row r="66" spans="2:32" ht="13.5" thickBot="1">
      <c r="B66" s="697" t="s">
        <v>602</v>
      </c>
      <c r="D66" s="862">
        <v>1E-3</v>
      </c>
      <c r="M66" s="432" t="s">
        <v>401</v>
      </c>
      <c r="N66" s="706">
        <f>G20</f>
        <v>-8.4842989503635113E-3</v>
      </c>
      <c r="O66" s="706">
        <f>G23</f>
        <v>0.2369621171222831</v>
      </c>
      <c r="P66" s="702"/>
      <c r="Q66" s="706">
        <f>G26</f>
        <v>0.26790165307482261</v>
      </c>
      <c r="S66" s="706">
        <f>J20</f>
        <v>0.26206303371990347</v>
      </c>
      <c r="T66" s="706">
        <f>J23</f>
        <v>0.69233740569580204</v>
      </c>
      <c r="U66" s="702"/>
      <c r="V66" s="706">
        <f>J26</f>
        <v>0.68018419973718258</v>
      </c>
      <c r="X66" s="706">
        <f>G33</f>
        <v>1</v>
      </c>
      <c r="Y66" s="706">
        <f>J33</f>
        <v>0.5</v>
      </c>
      <c r="AA66" s="864">
        <v>0</v>
      </c>
      <c r="AB66" s="703">
        <v>0.1</v>
      </c>
      <c r="AE66" s="702"/>
      <c r="AF66" s="702"/>
    </row>
    <row r="67" spans="2:32">
      <c r="M67" s="432" t="s">
        <v>146</v>
      </c>
      <c r="N67" s="706">
        <f>G20</f>
        <v>-8.4842989503635113E-3</v>
      </c>
      <c r="O67" s="706">
        <f>G23</f>
        <v>0.2369621171222831</v>
      </c>
      <c r="P67" s="702"/>
      <c r="Q67" s="706">
        <f>G26</f>
        <v>0.26790165307482261</v>
      </c>
      <c r="S67" s="706">
        <f>J20</f>
        <v>0.26206303371990347</v>
      </c>
      <c r="T67" s="706">
        <f>J23</f>
        <v>0.69233740569580204</v>
      </c>
      <c r="U67" s="702"/>
      <c r="V67" s="706">
        <f>J26</f>
        <v>0.68018419973718258</v>
      </c>
      <c r="X67" s="706">
        <f>G33</f>
        <v>1</v>
      </c>
      <c r="Y67" s="706">
        <f>J33</f>
        <v>0.5</v>
      </c>
      <c r="AA67" s="864">
        <v>0</v>
      </c>
      <c r="AB67" s="703">
        <v>0.1</v>
      </c>
      <c r="AE67" s="702"/>
      <c r="AF67" s="702"/>
    </row>
    <row r="68" spans="2:32" ht="13.5" thickBot="1">
      <c r="B68" s="697" t="s">
        <v>603</v>
      </c>
      <c r="M68" s="432" t="s">
        <v>186</v>
      </c>
      <c r="N68" s="706">
        <f>G21</f>
        <v>-0.43022741108401541</v>
      </c>
      <c r="O68" s="706">
        <f>G24</f>
        <v>9.9617676882845174E-2</v>
      </c>
      <c r="P68" s="702"/>
      <c r="Q68" s="706">
        <f>G27</f>
        <v>0.1964904169662347</v>
      </c>
      <c r="S68" s="706">
        <f>J21</f>
        <v>-0.26317687285869029</v>
      </c>
      <c r="T68" s="706">
        <f>J24</f>
        <v>0.40210044280765622</v>
      </c>
      <c r="U68" s="702"/>
      <c r="V68" s="706">
        <f>J27</f>
        <v>0.59028422400739466</v>
      </c>
      <c r="X68" s="706">
        <f>G34</f>
        <v>1</v>
      </c>
      <c r="Y68" s="706">
        <f>J34</f>
        <v>0.5</v>
      </c>
      <c r="AA68" s="864">
        <v>0</v>
      </c>
      <c r="AB68" s="703">
        <v>0.1</v>
      </c>
      <c r="AE68" s="702"/>
      <c r="AF68" s="702"/>
    </row>
    <row r="69" spans="2:32" ht="13.5" thickBot="1">
      <c r="D69" s="866">
        <v>1.1000000000000001</v>
      </c>
      <c r="M69" s="430" t="s">
        <v>173</v>
      </c>
      <c r="N69" s="702"/>
      <c r="O69" s="702"/>
      <c r="P69" s="702"/>
      <c r="Q69" s="702"/>
      <c r="S69" s="702"/>
      <c r="T69" s="702"/>
      <c r="U69" s="702"/>
      <c r="V69" s="702"/>
      <c r="X69" s="702"/>
      <c r="Y69" s="702"/>
      <c r="AA69" s="864">
        <v>0</v>
      </c>
      <c r="AB69" s="703">
        <v>0.1</v>
      </c>
      <c r="AE69" s="702"/>
      <c r="AF69" s="702"/>
    </row>
    <row r="73" spans="2:32">
      <c r="B73" s="697" t="s">
        <v>665</v>
      </c>
    </row>
    <row r="74" spans="2:32">
      <c r="B74" s="696" t="s">
        <v>670</v>
      </c>
    </row>
    <row r="75" spans="2:32" ht="13.5" thickBot="1"/>
    <row r="76" spans="2:32" ht="13.5" thickBot="1">
      <c r="E76" s="1356" t="s">
        <v>208</v>
      </c>
      <c r="F76" s="1357"/>
      <c r="G76" s="1358"/>
      <c r="H76" s="1356" t="s">
        <v>154</v>
      </c>
      <c r="I76" s="1357"/>
      <c r="J76" s="1358"/>
    </row>
    <row r="77" spans="2:32" ht="13.5" thickBot="1">
      <c r="E77" s="640">
        <v>2023</v>
      </c>
      <c r="F77" s="641">
        <v>2024</v>
      </c>
      <c r="G77" s="642">
        <v>2025</v>
      </c>
      <c r="H77" s="640">
        <v>2023</v>
      </c>
      <c r="I77" s="641">
        <v>2024</v>
      </c>
      <c r="J77" s="642">
        <v>2025</v>
      </c>
    </row>
    <row r="78" spans="2:32" ht="13.5" thickBot="1">
      <c r="E78" s="731">
        <v>0</v>
      </c>
      <c r="F78" s="732">
        <v>0</v>
      </c>
      <c r="G78" s="733">
        <v>0</v>
      </c>
      <c r="H78" s="731">
        <v>0.1</v>
      </c>
      <c r="I78" s="732">
        <v>0.1</v>
      </c>
      <c r="J78" s="733">
        <v>0.1</v>
      </c>
    </row>
  </sheetData>
  <mergeCells count="14">
    <mergeCell ref="N3:Q3"/>
    <mergeCell ref="S3:V3"/>
    <mergeCell ref="E17:G17"/>
    <mergeCell ref="H17:J17"/>
    <mergeCell ref="E31:G31"/>
    <mergeCell ref="H31:J31"/>
    <mergeCell ref="E3:G3"/>
    <mergeCell ref="H3:J3"/>
    <mergeCell ref="E76:G76"/>
    <mergeCell ref="H76:J76"/>
    <mergeCell ref="H53:J53"/>
    <mergeCell ref="E53:G53"/>
    <mergeCell ref="E40:G40"/>
    <mergeCell ref="H40:J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8410-D442-4728-96BD-74C4FD59A9AD}">
  <dimension ref="B2:AB45"/>
  <sheetViews>
    <sheetView zoomScale="80" zoomScaleNormal="80" workbookViewId="0">
      <selection activeCell="X8" sqref="X8:X26"/>
    </sheetView>
  </sheetViews>
  <sheetFormatPr defaultColWidth="8.7109375" defaultRowHeight="15"/>
  <cols>
    <col min="2" max="2" width="7" customWidth="1"/>
    <col min="3" max="3" width="24.28515625" customWidth="1"/>
    <col min="4" max="4" width="8" customWidth="1"/>
    <col min="5" max="5" width="4.28515625" customWidth="1"/>
    <col min="6" max="6" width="6.7109375" customWidth="1"/>
    <col min="7" max="7" width="6" customWidth="1"/>
    <col min="8" max="8" width="7" customWidth="1"/>
    <col min="9" max="9" width="3.42578125" customWidth="1"/>
    <col min="10" max="12" width="8" customWidth="1"/>
    <col min="15" max="15" width="53.5703125" bestFit="1" customWidth="1"/>
    <col min="16" max="16" width="10.28515625" customWidth="1"/>
    <col min="23" max="23" width="19.28515625" customWidth="1"/>
    <col min="24" max="24" width="10" customWidth="1"/>
    <col min="26" max="26" width="7.7109375" customWidth="1"/>
    <col min="27" max="27" width="10.5703125" customWidth="1"/>
    <col min="28" max="28" width="9.7109375" customWidth="1"/>
  </cols>
  <sheetData>
    <row r="2" spans="2:28">
      <c r="F2" s="555"/>
    </row>
    <row r="3" spans="2:28" ht="15" customHeight="1">
      <c r="E3" s="556"/>
      <c r="F3" s="1365" t="s">
        <v>195</v>
      </c>
      <c r="G3" s="1366"/>
      <c r="H3" s="1366"/>
      <c r="I3" s="556"/>
      <c r="J3" s="1365" t="s">
        <v>142</v>
      </c>
      <c r="K3" s="1366"/>
      <c r="L3" s="1366"/>
      <c r="N3" s="1352" t="s">
        <v>605</v>
      </c>
      <c r="O3" s="1355"/>
    </row>
    <row r="4" spans="2:28">
      <c r="B4" s="844" t="s">
        <v>556</v>
      </c>
      <c r="D4" s="557">
        <v>2022</v>
      </c>
      <c r="F4" s="1101">
        <v>2023</v>
      </c>
      <c r="G4" s="1101">
        <v>2024</v>
      </c>
      <c r="H4" s="1101">
        <v>2025</v>
      </c>
      <c r="J4" s="1101">
        <v>2023</v>
      </c>
      <c r="K4" s="1101">
        <v>2024</v>
      </c>
      <c r="L4" s="1101">
        <v>2025</v>
      </c>
    </row>
    <row r="5" spans="2:28">
      <c r="D5" s="567"/>
      <c r="F5" s="562"/>
      <c r="H5" s="568"/>
      <c r="J5" s="562"/>
      <c r="L5" s="568"/>
    </row>
    <row r="6" spans="2:28">
      <c r="B6" s="1352" t="s">
        <v>197</v>
      </c>
      <c r="C6" s="1353"/>
      <c r="D6" s="558"/>
      <c r="E6" s="559"/>
      <c r="F6" s="560"/>
      <c r="G6" s="559"/>
      <c r="H6" s="561"/>
      <c r="I6" s="559"/>
      <c r="J6" s="560"/>
      <c r="K6" s="559"/>
      <c r="L6" s="561"/>
      <c r="N6" s="843" t="s">
        <v>573</v>
      </c>
      <c r="P6" s="1367" t="s">
        <v>572</v>
      </c>
      <c r="Q6" s="1363" t="s">
        <v>569</v>
      </c>
      <c r="R6" s="1364"/>
      <c r="S6" s="1363" t="s">
        <v>570</v>
      </c>
      <c r="T6" s="1364"/>
      <c r="V6" s="844" t="s">
        <v>571</v>
      </c>
      <c r="X6" s="1367" t="s">
        <v>572</v>
      </c>
      <c r="Y6" s="1363" t="s">
        <v>569</v>
      </c>
      <c r="Z6" s="1364"/>
      <c r="AA6" s="1363" t="s">
        <v>609</v>
      </c>
      <c r="AB6" s="1364"/>
    </row>
    <row r="7" spans="2:28">
      <c r="B7" s="1370" t="s">
        <v>198</v>
      </c>
      <c r="C7" s="1371"/>
      <c r="D7" s="1102">
        <f>SCENARIO!D14</f>
        <v>2.1320000000000002E-2</v>
      </c>
      <c r="E7" s="568"/>
      <c r="F7" s="833">
        <f>SCENARIO!F14</f>
        <v>2.8999999999999998E-2</v>
      </c>
      <c r="G7" s="833">
        <f>SCENARIO!G14</f>
        <v>2.7000000000000003E-2</v>
      </c>
      <c r="H7" s="833">
        <f>SCENARIO!H14</f>
        <v>2.5000000000000001E-2</v>
      </c>
      <c r="J7" s="833">
        <f>SCENARIO!J14</f>
        <v>3.2000000000000001E-2</v>
      </c>
      <c r="K7" s="833">
        <f>SCENARIO!K14</f>
        <v>3.4000000000000002E-2</v>
      </c>
      <c r="L7" s="833">
        <f>SCENARIO!L14</f>
        <v>3.2000000000000001E-2</v>
      </c>
      <c r="P7" s="1368"/>
      <c r="Q7" s="838" t="s">
        <v>208</v>
      </c>
      <c r="R7" s="838" t="s">
        <v>154</v>
      </c>
      <c r="S7" s="838" t="s">
        <v>208</v>
      </c>
      <c r="T7" s="838" t="s">
        <v>154</v>
      </c>
      <c r="X7" s="1368"/>
      <c r="Y7" s="838" t="s">
        <v>208</v>
      </c>
      <c r="Z7" s="838" t="s">
        <v>154</v>
      </c>
      <c r="AA7" s="838" t="s">
        <v>208</v>
      </c>
      <c r="AB7" s="838" t="s">
        <v>154</v>
      </c>
    </row>
    <row r="8" spans="2:28">
      <c r="D8" s="567"/>
      <c r="F8" s="562"/>
      <c r="H8" s="568"/>
      <c r="J8" s="562"/>
      <c r="L8" s="568"/>
      <c r="N8" s="1369" t="s">
        <v>160</v>
      </c>
      <c r="O8" s="806" t="s">
        <v>199</v>
      </c>
      <c r="P8" s="825">
        <v>0</v>
      </c>
      <c r="Q8" s="839">
        <v>0</v>
      </c>
      <c r="R8" s="839">
        <v>0</v>
      </c>
      <c r="S8" s="839">
        <f>P8*Q8</f>
        <v>0</v>
      </c>
      <c r="T8" s="839">
        <f>P8*R8</f>
        <v>0</v>
      </c>
      <c r="X8" s="825">
        <v>0</v>
      </c>
      <c r="Y8" s="839">
        <f>F7-D7</f>
        <v>7.6799999999999959E-3</v>
      </c>
      <c r="Z8" s="839">
        <f>J7-D7</f>
        <v>1.0679999999999999E-2</v>
      </c>
      <c r="AA8" s="839">
        <f>X8*Y8</f>
        <v>0</v>
      </c>
      <c r="AB8" s="839">
        <f>X8*Z8</f>
        <v>0</v>
      </c>
    </row>
    <row r="9" spans="2:28">
      <c r="B9" s="1352" t="s">
        <v>557</v>
      </c>
      <c r="C9" s="1353"/>
      <c r="D9" s="558"/>
      <c r="E9" s="559"/>
      <c r="F9" s="560"/>
      <c r="G9" s="559"/>
      <c r="H9" s="561"/>
      <c r="I9" s="559"/>
      <c r="J9" s="560"/>
      <c r="K9" s="559"/>
      <c r="L9" s="561"/>
      <c r="N9" s="1369"/>
      <c r="O9" s="806" t="s">
        <v>606</v>
      </c>
      <c r="P9" s="825">
        <v>1</v>
      </c>
      <c r="Q9" s="839">
        <f>F10</f>
        <v>1.0199999999999999E-2</v>
      </c>
      <c r="R9" s="839">
        <f>J10</f>
        <v>1.4184375000000003E-2</v>
      </c>
      <c r="S9" s="839">
        <f t="shared" ref="S9:S26" si="0">P9*Q9</f>
        <v>1.0199999999999999E-2</v>
      </c>
      <c r="T9" s="839">
        <f t="shared" ref="T9:T26" si="1">P9*R9</f>
        <v>1.4184375000000003E-2</v>
      </c>
      <c r="X9" s="825">
        <v>0</v>
      </c>
      <c r="Y9" s="839">
        <f>Y8</f>
        <v>7.6799999999999959E-3</v>
      </c>
      <c r="Z9" s="839">
        <f>Z8</f>
        <v>1.0679999999999999E-2</v>
      </c>
      <c r="AA9" s="839">
        <f t="shared" ref="AA9:AA16" si="2">X9*Y9</f>
        <v>0</v>
      </c>
      <c r="AB9" s="839">
        <f t="shared" ref="AB9:AB16" si="3">X9*Z9</f>
        <v>0</v>
      </c>
    </row>
    <row r="10" spans="2:28">
      <c r="B10" s="562" t="s">
        <v>585</v>
      </c>
      <c r="C10" s="568"/>
      <c r="D10" s="563"/>
      <c r="E10" s="568"/>
      <c r="F10" s="834">
        <f>SCENARIO!F23</f>
        <v>1.0199999999999999E-2</v>
      </c>
      <c r="G10" s="834">
        <f>SCENARIO!G23</f>
        <v>0</v>
      </c>
      <c r="H10" s="834">
        <f>SCENARIO!H23</f>
        <v>0</v>
      </c>
      <c r="I10" s="804"/>
      <c r="J10" s="834">
        <f>SCENARIO!J23</f>
        <v>1.4184375000000003E-2</v>
      </c>
      <c r="K10" s="834">
        <f>SCENARIO!K23</f>
        <v>0</v>
      </c>
      <c r="L10" s="835">
        <f>SCENARIO!L23</f>
        <v>0</v>
      </c>
      <c r="N10" s="1369"/>
      <c r="O10" t="s">
        <v>583</v>
      </c>
      <c r="P10" s="825">
        <v>1</v>
      </c>
      <c r="Q10" s="839">
        <f>F11</f>
        <v>1.2999999999999999E-2</v>
      </c>
      <c r="R10" s="839">
        <f>J11</f>
        <v>1.8078125000000004E-2</v>
      </c>
      <c r="S10" s="839">
        <f t="shared" si="0"/>
        <v>1.2999999999999999E-2</v>
      </c>
      <c r="T10" s="839">
        <f t="shared" si="1"/>
        <v>1.8078125000000004E-2</v>
      </c>
      <c r="X10" s="825">
        <v>0</v>
      </c>
      <c r="Y10" s="839">
        <f t="shared" ref="Y10:Z25" si="4">Y9</f>
        <v>7.6799999999999959E-3</v>
      </c>
      <c r="Z10" s="839">
        <f t="shared" si="4"/>
        <v>1.0679999999999999E-2</v>
      </c>
      <c r="AA10" s="839">
        <f t="shared" si="2"/>
        <v>0</v>
      </c>
      <c r="AB10" s="839">
        <f t="shared" si="3"/>
        <v>0</v>
      </c>
    </row>
    <row r="11" spans="2:28">
      <c r="B11" s="562" t="s">
        <v>583</v>
      </c>
      <c r="C11" s="568"/>
      <c r="D11" s="563"/>
      <c r="E11" s="568"/>
      <c r="F11" s="834">
        <f>SCENARIO!F24</f>
        <v>1.2999999999999999E-2</v>
      </c>
      <c r="G11" s="834">
        <f>SCENARIO!G24</f>
        <v>0</v>
      </c>
      <c r="H11" s="834">
        <f>SCENARIO!H24</f>
        <v>0</v>
      </c>
      <c r="I11" s="804"/>
      <c r="J11" s="834">
        <f>SCENARIO!J24</f>
        <v>1.8078125000000004E-2</v>
      </c>
      <c r="K11" s="834">
        <f>SCENARIO!K24</f>
        <v>0</v>
      </c>
      <c r="L11" s="835">
        <f>SCENARIO!L24</f>
        <v>0</v>
      </c>
      <c r="N11" s="1369"/>
      <c r="O11" s="565" t="s">
        <v>584</v>
      </c>
      <c r="P11" s="825">
        <v>1</v>
      </c>
      <c r="Q11" s="839">
        <f>F12</f>
        <v>8.9999999999999993E-3</v>
      </c>
      <c r="R11" s="839">
        <f>J12</f>
        <v>1.2515625000000002E-2</v>
      </c>
      <c r="S11" s="839">
        <f t="shared" si="0"/>
        <v>8.9999999999999993E-3</v>
      </c>
      <c r="T11" s="839">
        <f t="shared" si="1"/>
        <v>1.2515625000000002E-2</v>
      </c>
      <c r="X11" s="825">
        <v>0</v>
      </c>
      <c r="Y11" s="839">
        <f t="shared" si="4"/>
        <v>7.6799999999999959E-3</v>
      </c>
      <c r="Z11" s="839">
        <f t="shared" si="4"/>
        <v>1.0679999999999999E-2</v>
      </c>
      <c r="AA11" s="839">
        <f t="shared" si="2"/>
        <v>0</v>
      </c>
      <c r="AB11" s="839">
        <f t="shared" si="3"/>
        <v>0</v>
      </c>
    </row>
    <row r="12" spans="2:28">
      <c r="B12" s="564" t="s">
        <v>584</v>
      </c>
      <c r="C12" s="569"/>
      <c r="D12" s="566"/>
      <c r="E12" s="569"/>
      <c r="F12" s="836">
        <f>SCENARIO!F25</f>
        <v>8.9999999999999993E-3</v>
      </c>
      <c r="G12" s="836">
        <f>SCENARIO!G25</f>
        <v>0</v>
      </c>
      <c r="H12" s="836">
        <f>SCENARIO!H25</f>
        <v>0</v>
      </c>
      <c r="I12" s="805"/>
      <c r="J12" s="836">
        <f>SCENARIO!J25</f>
        <v>1.2515625000000002E-2</v>
      </c>
      <c r="K12" s="836">
        <f>SCENARIO!K25</f>
        <v>0</v>
      </c>
      <c r="L12" s="837">
        <f>SCENARIO!L25</f>
        <v>0</v>
      </c>
      <c r="N12" s="1369"/>
      <c r="O12" s="806" t="s">
        <v>187</v>
      </c>
      <c r="P12" s="825">
        <v>0.15</v>
      </c>
      <c r="Q12" s="839">
        <f>0.5*F11+0.5*F12</f>
        <v>1.0999999999999999E-2</v>
      </c>
      <c r="R12" s="839">
        <f>0.5*J11+0.5*J12</f>
        <v>1.5296875000000003E-2</v>
      </c>
      <c r="S12" s="839">
        <f t="shared" si="0"/>
        <v>1.6499999999999998E-3</v>
      </c>
      <c r="T12" s="839">
        <f t="shared" si="1"/>
        <v>2.2945312500000006E-3</v>
      </c>
      <c r="X12" s="825">
        <v>0</v>
      </c>
      <c r="Y12" s="839">
        <f t="shared" si="4"/>
        <v>7.6799999999999959E-3</v>
      </c>
      <c r="Z12" s="839">
        <f t="shared" si="4"/>
        <v>1.0679999999999999E-2</v>
      </c>
      <c r="AA12" s="839">
        <f t="shared" si="2"/>
        <v>0</v>
      </c>
      <c r="AB12" s="839">
        <f t="shared" si="3"/>
        <v>0</v>
      </c>
    </row>
    <row r="13" spans="2:28">
      <c r="N13" s="1369"/>
      <c r="O13" s="806" t="s">
        <v>188</v>
      </c>
      <c r="P13" s="825">
        <v>0.15</v>
      </c>
      <c r="Q13" s="839">
        <f>F10</f>
        <v>1.0199999999999999E-2</v>
      </c>
      <c r="R13" s="839">
        <f>J10</f>
        <v>1.4184375000000003E-2</v>
      </c>
      <c r="S13" s="839">
        <f>P13*Q13</f>
        <v>1.5299999999999999E-3</v>
      </c>
      <c r="T13" s="839">
        <f t="shared" si="1"/>
        <v>2.1276562500000002E-3</v>
      </c>
      <c r="X13" s="825">
        <v>1</v>
      </c>
      <c r="Y13" s="839">
        <f t="shared" si="4"/>
        <v>7.6799999999999959E-3</v>
      </c>
      <c r="Z13" s="839">
        <f t="shared" si="4"/>
        <v>1.0679999999999999E-2</v>
      </c>
      <c r="AA13" s="839">
        <f t="shared" si="2"/>
        <v>7.6799999999999959E-3</v>
      </c>
      <c r="AB13" s="839">
        <f t="shared" si="3"/>
        <v>1.0679999999999999E-2</v>
      </c>
    </row>
    <row r="14" spans="2:28">
      <c r="N14" s="1369"/>
      <c r="O14" s="806" t="s">
        <v>520</v>
      </c>
      <c r="P14" s="825">
        <v>0.15</v>
      </c>
      <c r="Q14" s="839">
        <f>Q13</f>
        <v>1.0199999999999999E-2</v>
      </c>
      <c r="R14" s="839">
        <f>J10</f>
        <v>1.4184375000000003E-2</v>
      </c>
      <c r="S14" s="839">
        <f>P14*Q14</f>
        <v>1.5299999999999999E-3</v>
      </c>
      <c r="T14" s="839">
        <f t="shared" si="1"/>
        <v>2.1276562500000002E-3</v>
      </c>
      <c r="X14" s="825">
        <v>1</v>
      </c>
      <c r="Y14" s="839">
        <f t="shared" si="4"/>
        <v>7.6799999999999959E-3</v>
      </c>
      <c r="Z14" s="839">
        <f t="shared" si="4"/>
        <v>1.0679999999999999E-2</v>
      </c>
      <c r="AA14" s="839">
        <f t="shared" si="2"/>
        <v>7.6799999999999959E-3</v>
      </c>
      <c r="AB14" s="839">
        <f t="shared" si="3"/>
        <v>1.0679999999999999E-2</v>
      </c>
    </row>
    <row r="15" spans="2:28">
      <c r="N15" s="1369"/>
      <c r="O15" s="806" t="s">
        <v>521</v>
      </c>
      <c r="P15" s="825">
        <v>0.15</v>
      </c>
      <c r="Q15" s="839">
        <f>Q14</f>
        <v>1.0199999999999999E-2</v>
      </c>
      <c r="R15" s="839">
        <f>R14</f>
        <v>1.4184375000000003E-2</v>
      </c>
      <c r="S15" s="839">
        <f t="shared" si="0"/>
        <v>1.5299999999999999E-3</v>
      </c>
      <c r="T15" s="839">
        <f t="shared" si="1"/>
        <v>2.1276562500000002E-3</v>
      </c>
      <c r="X15" s="825">
        <v>1</v>
      </c>
      <c r="Y15" s="839">
        <f t="shared" si="4"/>
        <v>7.6799999999999959E-3</v>
      </c>
      <c r="Z15" s="839">
        <f t="shared" si="4"/>
        <v>1.0679999999999999E-2</v>
      </c>
      <c r="AA15" s="839">
        <f t="shared" si="2"/>
        <v>7.6799999999999959E-3</v>
      </c>
      <c r="AB15" s="839">
        <f t="shared" si="3"/>
        <v>1.0679999999999999E-2</v>
      </c>
    </row>
    <row r="16" spans="2:28">
      <c r="N16" s="1369"/>
      <c r="O16" s="806" t="s">
        <v>172</v>
      </c>
      <c r="P16" s="825">
        <v>0.5</v>
      </c>
      <c r="Q16" s="839">
        <f>Q15</f>
        <v>1.0199999999999999E-2</v>
      </c>
      <c r="R16" s="839">
        <f>R15</f>
        <v>1.4184375000000003E-2</v>
      </c>
      <c r="S16" s="839">
        <f t="shared" si="0"/>
        <v>5.0999999999999995E-3</v>
      </c>
      <c r="T16" s="839">
        <f t="shared" si="1"/>
        <v>7.0921875000000013E-3</v>
      </c>
      <c r="X16" s="825">
        <v>0</v>
      </c>
      <c r="Y16" s="839">
        <f t="shared" si="4"/>
        <v>7.6799999999999959E-3</v>
      </c>
      <c r="Z16" s="839">
        <f t="shared" si="4"/>
        <v>1.0679999999999999E-2</v>
      </c>
      <c r="AA16" s="839">
        <f t="shared" si="2"/>
        <v>0</v>
      </c>
      <c r="AB16" s="839">
        <f t="shared" si="3"/>
        <v>0</v>
      </c>
    </row>
    <row r="17" spans="4:28">
      <c r="O17" s="806"/>
      <c r="P17" s="825"/>
      <c r="Q17" s="840"/>
      <c r="R17" s="842"/>
      <c r="S17" s="840"/>
      <c r="T17" s="842"/>
      <c r="X17" s="825"/>
      <c r="Y17" s="840"/>
      <c r="Z17" s="842"/>
      <c r="AA17" s="840"/>
      <c r="AB17" s="842"/>
    </row>
    <row r="18" spans="4:28">
      <c r="D18" s="1314"/>
      <c r="E18" s="1314"/>
      <c r="F18" s="1314"/>
      <c r="G18" s="1314"/>
      <c r="H18" s="1314"/>
      <c r="I18" s="1314"/>
      <c r="J18" s="1314"/>
      <c r="K18" s="1314"/>
      <c r="L18" s="1314"/>
      <c r="N18" s="1369" t="s">
        <v>194</v>
      </c>
      <c r="O18" s="806" t="s">
        <v>200</v>
      </c>
      <c r="P18" s="825">
        <v>0.1</v>
      </c>
      <c r="Q18" s="839">
        <f>Q9</f>
        <v>1.0199999999999999E-2</v>
      </c>
      <c r="R18" s="839">
        <f>R16</f>
        <v>1.4184375000000003E-2</v>
      </c>
      <c r="S18" s="839">
        <f t="shared" si="0"/>
        <v>1.0199999999999999E-3</v>
      </c>
      <c r="T18" s="839">
        <f t="shared" si="1"/>
        <v>1.4184375000000004E-3</v>
      </c>
      <c r="X18" s="825">
        <v>0</v>
      </c>
      <c r="Y18" s="839">
        <f>Y16</f>
        <v>7.6799999999999959E-3</v>
      </c>
      <c r="Z18" s="839">
        <f>Z16</f>
        <v>1.0679999999999999E-2</v>
      </c>
      <c r="AA18" s="839">
        <f t="shared" ref="AA18:AA26" si="5">X18*Y18</f>
        <v>0</v>
      </c>
      <c r="AB18" s="839">
        <f t="shared" ref="AB18:AB26" si="6">X18*Z18</f>
        <v>0</v>
      </c>
    </row>
    <row r="19" spans="4:28">
      <c r="N19" s="1369"/>
      <c r="O19" s="806" t="s">
        <v>201</v>
      </c>
      <c r="P19" s="825">
        <v>0.5</v>
      </c>
      <c r="Q19" s="839">
        <f>Q18</f>
        <v>1.0199999999999999E-2</v>
      </c>
      <c r="R19" s="839">
        <f>R18</f>
        <v>1.4184375000000003E-2</v>
      </c>
      <c r="S19" s="839">
        <f t="shared" si="0"/>
        <v>5.0999999999999995E-3</v>
      </c>
      <c r="T19" s="839">
        <f t="shared" si="1"/>
        <v>7.0921875000000013E-3</v>
      </c>
      <c r="X19" s="825">
        <v>1</v>
      </c>
      <c r="Y19" s="839">
        <f t="shared" si="4"/>
        <v>7.6799999999999959E-3</v>
      </c>
      <c r="Z19" s="839">
        <f t="shared" si="4"/>
        <v>1.0679999999999999E-2</v>
      </c>
      <c r="AA19" s="839">
        <f t="shared" si="5"/>
        <v>7.6799999999999959E-3</v>
      </c>
      <c r="AB19" s="839">
        <f t="shared" si="6"/>
        <v>1.0679999999999999E-2</v>
      </c>
    </row>
    <row r="20" spans="4:28">
      <c r="N20" s="1369"/>
      <c r="O20" s="806" t="s">
        <v>202</v>
      </c>
      <c r="P20" s="825">
        <v>0.2</v>
      </c>
      <c r="Q20" s="839">
        <f t="shared" ref="Q20:Q26" si="7">Q19</f>
        <v>1.0199999999999999E-2</v>
      </c>
      <c r="R20" s="839">
        <f t="shared" ref="R20:R25" si="8">R19</f>
        <v>1.4184375000000003E-2</v>
      </c>
      <c r="S20" s="839">
        <f t="shared" si="0"/>
        <v>2.0399999999999997E-3</v>
      </c>
      <c r="T20" s="839">
        <f t="shared" si="1"/>
        <v>2.8368750000000009E-3</v>
      </c>
      <c r="X20" s="825">
        <v>0</v>
      </c>
      <c r="Y20" s="839">
        <f t="shared" si="4"/>
        <v>7.6799999999999959E-3</v>
      </c>
      <c r="Z20" s="839">
        <f t="shared" si="4"/>
        <v>1.0679999999999999E-2</v>
      </c>
      <c r="AA20" s="839">
        <f t="shared" si="5"/>
        <v>0</v>
      </c>
      <c r="AB20" s="839">
        <f t="shared" si="6"/>
        <v>0</v>
      </c>
    </row>
    <row r="21" spans="4:28">
      <c r="N21" s="1369"/>
      <c r="O21" s="806" t="s">
        <v>203</v>
      </c>
      <c r="P21" s="825">
        <v>0.5</v>
      </c>
      <c r="Q21" s="839">
        <f t="shared" si="7"/>
        <v>1.0199999999999999E-2</v>
      </c>
      <c r="R21" s="839">
        <f t="shared" si="8"/>
        <v>1.4184375000000003E-2</v>
      </c>
      <c r="S21" s="839">
        <f t="shared" si="0"/>
        <v>5.0999999999999995E-3</v>
      </c>
      <c r="T21" s="839">
        <f t="shared" si="1"/>
        <v>7.0921875000000013E-3</v>
      </c>
      <c r="X21" s="825">
        <v>1</v>
      </c>
      <c r="Y21" s="839">
        <f t="shared" si="4"/>
        <v>7.6799999999999959E-3</v>
      </c>
      <c r="Z21" s="839">
        <f t="shared" si="4"/>
        <v>1.0679999999999999E-2</v>
      </c>
      <c r="AA21" s="839">
        <f t="shared" si="5"/>
        <v>7.6799999999999959E-3</v>
      </c>
      <c r="AB21" s="839">
        <f t="shared" si="6"/>
        <v>1.0679999999999999E-2</v>
      </c>
    </row>
    <row r="22" spans="4:28">
      <c r="N22" s="1369"/>
      <c r="O22" s="806" t="s">
        <v>204</v>
      </c>
      <c r="P22" s="825">
        <v>0.2</v>
      </c>
      <c r="Q22" s="839">
        <f t="shared" si="7"/>
        <v>1.0199999999999999E-2</v>
      </c>
      <c r="R22" s="839">
        <f t="shared" si="8"/>
        <v>1.4184375000000003E-2</v>
      </c>
      <c r="S22" s="839">
        <f t="shared" si="0"/>
        <v>2.0399999999999997E-3</v>
      </c>
      <c r="T22" s="839">
        <f t="shared" si="1"/>
        <v>2.8368750000000009E-3</v>
      </c>
      <c r="X22" s="825">
        <v>0</v>
      </c>
      <c r="Y22" s="839">
        <f t="shared" si="4"/>
        <v>7.6799999999999959E-3</v>
      </c>
      <c r="Z22" s="839">
        <f t="shared" si="4"/>
        <v>1.0679999999999999E-2</v>
      </c>
      <c r="AA22" s="839">
        <f t="shared" si="5"/>
        <v>0</v>
      </c>
      <c r="AB22" s="839">
        <f t="shared" si="6"/>
        <v>0</v>
      </c>
    </row>
    <row r="23" spans="4:28">
      <c r="N23" s="1369"/>
      <c r="O23" s="806" t="s">
        <v>205</v>
      </c>
      <c r="P23" s="825">
        <v>0.5</v>
      </c>
      <c r="Q23" s="839">
        <f t="shared" si="7"/>
        <v>1.0199999999999999E-2</v>
      </c>
      <c r="R23" s="839">
        <f t="shared" si="8"/>
        <v>1.4184375000000003E-2</v>
      </c>
      <c r="S23" s="839">
        <f t="shared" si="0"/>
        <v>5.0999999999999995E-3</v>
      </c>
      <c r="T23" s="839">
        <f t="shared" si="1"/>
        <v>7.0921875000000013E-3</v>
      </c>
      <c r="X23" s="825">
        <v>1</v>
      </c>
      <c r="Y23" s="839">
        <f t="shared" si="4"/>
        <v>7.6799999999999959E-3</v>
      </c>
      <c r="Z23" s="839">
        <f t="shared" si="4"/>
        <v>1.0679999999999999E-2</v>
      </c>
      <c r="AA23" s="839">
        <f t="shared" si="5"/>
        <v>7.6799999999999959E-3</v>
      </c>
      <c r="AB23" s="839">
        <f t="shared" si="6"/>
        <v>1.0679999999999999E-2</v>
      </c>
    </row>
    <row r="24" spans="4:28">
      <c r="N24" s="1369"/>
      <c r="O24" s="806" t="s">
        <v>607</v>
      </c>
      <c r="P24" s="825">
        <v>1</v>
      </c>
      <c r="Q24" s="839">
        <f t="shared" si="7"/>
        <v>1.0199999999999999E-2</v>
      </c>
      <c r="R24" s="839">
        <f t="shared" si="8"/>
        <v>1.4184375000000003E-2</v>
      </c>
      <c r="S24" s="839">
        <f t="shared" si="0"/>
        <v>1.0199999999999999E-2</v>
      </c>
      <c r="T24" s="839">
        <f t="shared" si="1"/>
        <v>1.4184375000000003E-2</v>
      </c>
      <c r="X24" s="825">
        <v>1</v>
      </c>
      <c r="Y24" s="839">
        <f t="shared" si="4"/>
        <v>7.6799999999999959E-3</v>
      </c>
      <c r="Z24" s="839">
        <f t="shared" si="4"/>
        <v>1.0679999999999999E-2</v>
      </c>
      <c r="AA24" s="839">
        <f t="shared" si="5"/>
        <v>7.6799999999999959E-3</v>
      </c>
      <c r="AB24" s="839">
        <f t="shared" si="6"/>
        <v>1.0679999999999999E-2</v>
      </c>
    </row>
    <row r="25" spans="4:28">
      <c r="N25" s="1369"/>
      <c r="O25" s="806" t="s">
        <v>608</v>
      </c>
      <c r="P25" s="825">
        <v>1</v>
      </c>
      <c r="Q25" s="839">
        <f t="shared" si="7"/>
        <v>1.0199999999999999E-2</v>
      </c>
      <c r="R25" s="839">
        <f t="shared" si="8"/>
        <v>1.4184375000000003E-2</v>
      </c>
      <c r="S25" s="839">
        <f t="shared" si="0"/>
        <v>1.0199999999999999E-2</v>
      </c>
      <c r="T25" s="839">
        <f t="shared" si="1"/>
        <v>1.4184375000000003E-2</v>
      </c>
      <c r="X25" s="825">
        <v>1</v>
      </c>
      <c r="Y25" s="839">
        <f t="shared" si="4"/>
        <v>7.6799999999999959E-3</v>
      </c>
      <c r="Z25" s="839">
        <f t="shared" si="4"/>
        <v>1.0679999999999999E-2</v>
      </c>
      <c r="AA25" s="839">
        <f t="shared" si="5"/>
        <v>7.6799999999999959E-3</v>
      </c>
      <c r="AB25" s="839">
        <f t="shared" si="6"/>
        <v>1.0679999999999999E-2</v>
      </c>
    </row>
    <row r="26" spans="4:28">
      <c r="N26" s="1369"/>
      <c r="O26" s="806" t="s">
        <v>508</v>
      </c>
      <c r="P26" s="825">
        <v>0.5</v>
      </c>
      <c r="Q26" s="841">
        <f t="shared" si="7"/>
        <v>1.0199999999999999E-2</v>
      </c>
      <c r="R26" s="841">
        <f>R25</f>
        <v>1.4184375000000003E-2</v>
      </c>
      <c r="S26" s="841">
        <f t="shared" si="0"/>
        <v>5.0999999999999995E-3</v>
      </c>
      <c r="T26" s="841">
        <f t="shared" si="1"/>
        <v>7.0921875000000013E-3</v>
      </c>
      <c r="U26" s="827"/>
      <c r="V26" s="827"/>
      <c r="W26" s="827"/>
      <c r="X26" s="825">
        <v>1</v>
      </c>
      <c r="Y26" s="841">
        <f>Y25</f>
        <v>7.6799999999999959E-3</v>
      </c>
      <c r="Z26" s="841">
        <f>Z25</f>
        <v>1.0679999999999999E-2</v>
      </c>
      <c r="AA26" s="841">
        <f t="shared" si="5"/>
        <v>7.6799999999999959E-3</v>
      </c>
      <c r="AB26" s="841">
        <f t="shared" si="6"/>
        <v>1.0679999999999999E-2</v>
      </c>
    </row>
    <row r="27" spans="4:28">
      <c r="T27" s="826"/>
      <c r="U27" s="573"/>
    </row>
    <row r="28" spans="4:28">
      <c r="T28" s="826"/>
      <c r="U28" s="573"/>
    </row>
    <row r="29" spans="4:28">
      <c r="T29" s="826"/>
      <c r="U29" s="573"/>
    </row>
    <row r="30" spans="4:28">
      <c r="T30" s="826"/>
      <c r="U30" s="573"/>
    </row>
    <row r="31" spans="4:28">
      <c r="T31" s="826"/>
      <c r="U31" s="573"/>
    </row>
    <row r="32" spans="4:28">
      <c r="T32" s="826"/>
      <c r="U32" s="573"/>
    </row>
    <row r="33" spans="20:21">
      <c r="T33" s="826"/>
      <c r="U33" s="573"/>
    </row>
    <row r="34" spans="20:21">
      <c r="T34" s="826"/>
      <c r="U34" s="573"/>
    </row>
    <row r="35" spans="20:21">
      <c r="T35" s="826"/>
      <c r="U35" s="573"/>
    </row>
    <row r="36" spans="20:21">
      <c r="T36" s="826"/>
      <c r="U36" s="573"/>
    </row>
    <row r="37" spans="20:21">
      <c r="T37" s="573"/>
      <c r="U37" s="573"/>
    </row>
    <row r="38" spans="20:21">
      <c r="T38" s="573"/>
      <c r="U38" s="573"/>
    </row>
    <row r="39" spans="20:21">
      <c r="T39" s="573"/>
      <c r="U39" s="573"/>
    </row>
    <row r="40" spans="20:21">
      <c r="T40" s="573"/>
      <c r="U40" s="573"/>
    </row>
    <row r="41" spans="20:21">
      <c r="T41" s="573"/>
      <c r="U41" s="573"/>
    </row>
    <row r="42" spans="20:21">
      <c r="T42" s="573"/>
      <c r="U42" s="573"/>
    </row>
    <row r="43" spans="20:21">
      <c r="T43" s="573"/>
      <c r="U43" s="573"/>
    </row>
    <row r="44" spans="20:21">
      <c r="T44" s="573"/>
      <c r="U44" s="573"/>
    </row>
    <row r="45" spans="20:21">
      <c r="T45" s="573"/>
      <c r="U45" s="573"/>
    </row>
  </sheetData>
  <mergeCells count="14">
    <mergeCell ref="B6:C6"/>
    <mergeCell ref="B9:C9"/>
    <mergeCell ref="N8:N16"/>
    <mergeCell ref="N18:N26"/>
    <mergeCell ref="P6:P7"/>
    <mergeCell ref="B7:C7"/>
    <mergeCell ref="Y6:Z6"/>
    <mergeCell ref="AA6:AB6"/>
    <mergeCell ref="N3:O3"/>
    <mergeCell ref="Q6:R6"/>
    <mergeCell ref="F3:H3"/>
    <mergeCell ref="J3:L3"/>
    <mergeCell ref="S6:T6"/>
    <mergeCell ref="X6:X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6" tint="-0.499984740745262"/>
    <pageSetUpPr autoPageBreaks="0"/>
  </sheetPr>
  <dimension ref="A1:P43"/>
  <sheetViews>
    <sheetView showGridLines="0" topLeftCell="B1" zoomScale="70" zoomScaleNormal="70" workbookViewId="0">
      <selection activeCell="P22" sqref="P22"/>
    </sheetView>
  </sheetViews>
  <sheetFormatPr defaultColWidth="9.28515625" defaultRowHeight="15"/>
  <cols>
    <col min="1" max="1" width="4.7109375" customWidth="1"/>
    <col min="2" max="2" width="6.5703125" customWidth="1"/>
    <col min="3" max="3" width="13.28515625" customWidth="1"/>
    <col min="4" max="4" width="39.7109375" customWidth="1"/>
    <col min="5" max="5" width="58.28515625" customWidth="1"/>
    <col min="6" max="7" width="22.28515625" customWidth="1"/>
    <col min="8" max="8" width="23" customWidth="1"/>
    <col min="9" max="16" width="22.28515625" customWidth="1"/>
  </cols>
  <sheetData>
    <row r="1" spans="1:16" ht="24.75" customHeight="1">
      <c r="A1" s="298"/>
      <c r="B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34.5">
      <c r="D2" s="397" t="s">
        <v>215</v>
      </c>
    </row>
    <row r="3" spans="1:16" ht="18" customHeight="1">
      <c r="A3" s="298"/>
      <c r="B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" ht="15.75" thickBot="1">
      <c r="A4" s="298"/>
      <c r="B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</row>
    <row r="5" spans="1:16" ht="15.75" thickBot="1">
      <c r="A5" s="298"/>
      <c r="B5" s="298"/>
      <c r="F5" s="9">
        <v>1</v>
      </c>
      <c r="G5" s="10">
        <v>2</v>
      </c>
      <c r="H5" s="10">
        <v>3</v>
      </c>
      <c r="I5" s="10">
        <v>4</v>
      </c>
      <c r="J5" s="11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>
        <v>11</v>
      </c>
    </row>
    <row r="6" spans="1:16" ht="24.75" customHeight="1" thickBot="1">
      <c r="B6" s="1378" t="s">
        <v>399</v>
      </c>
      <c r="F6" s="1375" t="s">
        <v>588</v>
      </c>
      <c r="G6" s="1376"/>
      <c r="H6" s="1376"/>
      <c r="I6" s="1376"/>
      <c r="J6" s="1377"/>
      <c r="K6" s="1376" t="s">
        <v>227</v>
      </c>
      <c r="L6" s="1376"/>
      <c r="M6" s="1376"/>
      <c r="N6" s="1375" t="s">
        <v>183</v>
      </c>
      <c r="O6" s="1376"/>
      <c r="P6" s="1377"/>
    </row>
    <row r="7" spans="1:16" ht="24" customHeight="1" thickBot="1">
      <c r="B7" s="1379"/>
      <c r="C7" s="118"/>
      <c r="D7" s="415" t="s">
        <v>651</v>
      </c>
      <c r="E7" s="1248" t="s">
        <v>228</v>
      </c>
      <c r="F7" s="1268">
        <v>2018</v>
      </c>
      <c r="G7" s="1269">
        <v>2019</v>
      </c>
      <c r="H7" s="1269">
        <v>2020</v>
      </c>
      <c r="I7" s="1269">
        <v>2021</v>
      </c>
      <c r="J7" s="1270">
        <v>2022</v>
      </c>
      <c r="K7" s="1251">
        <v>2023</v>
      </c>
      <c r="L7" s="398">
        <v>2024</v>
      </c>
      <c r="M7" s="399">
        <v>2025</v>
      </c>
      <c r="N7" s="273">
        <v>2023</v>
      </c>
      <c r="O7" s="398">
        <v>2024</v>
      </c>
      <c r="P7" s="399">
        <v>2025</v>
      </c>
    </row>
    <row r="8" spans="1:16" ht="22.15" customHeight="1">
      <c r="A8" s="298"/>
      <c r="B8" s="16">
        <v>1</v>
      </c>
      <c r="C8" s="1372" t="s">
        <v>214</v>
      </c>
      <c r="D8" s="873" t="s">
        <v>465</v>
      </c>
      <c r="E8" s="739"/>
      <c r="F8" s="1265">
        <f>SUM(F9:F11)</f>
        <v>0</v>
      </c>
      <c r="G8" s="1266">
        <f t="shared" ref="G8:P8" si="0">SUM(G9:G11)</f>
        <v>0</v>
      </c>
      <c r="H8" s="1266">
        <f t="shared" si="0"/>
        <v>0</v>
      </c>
      <c r="I8" s="1266">
        <f>SUM(I9:I11)</f>
        <v>0</v>
      </c>
      <c r="J8" s="1267">
        <f>SUM(J9:J11)</f>
        <v>0</v>
      </c>
      <c r="K8" s="1252">
        <f t="shared" si="0"/>
        <v>0</v>
      </c>
      <c r="L8" s="748">
        <f t="shared" si="0"/>
        <v>0</v>
      </c>
      <c r="M8" s="749">
        <f t="shared" si="0"/>
        <v>0</v>
      </c>
      <c r="N8" s="747">
        <f t="shared" si="0"/>
        <v>0</v>
      </c>
      <c r="O8" s="748">
        <f t="shared" si="0"/>
        <v>0</v>
      </c>
      <c r="P8" s="749">
        <f t="shared" si="0"/>
        <v>0</v>
      </c>
    </row>
    <row r="9" spans="1:16" ht="22.15" customHeight="1">
      <c r="A9" s="298"/>
      <c r="B9" s="17">
        <v>2</v>
      </c>
      <c r="C9" s="1373"/>
      <c r="D9" s="874" t="s">
        <v>460</v>
      </c>
      <c r="E9" s="740"/>
      <c r="F9" s="745">
        <f>CSV_CR_SCEN!AW28</f>
        <v>0</v>
      </c>
      <c r="G9" s="741">
        <f>CSV_CR_SCEN!AW50</f>
        <v>0</v>
      </c>
      <c r="H9" s="741">
        <f>CSV_CR_SCEN!AW72</f>
        <v>0</v>
      </c>
      <c r="I9" s="741">
        <f>CSV_CR_SCEN!AW94</f>
        <v>0</v>
      </c>
      <c r="J9" s="746">
        <f>CSV_CR_SCEN!AW116</f>
        <v>0</v>
      </c>
      <c r="K9" s="1253">
        <f>CSV_CR_SCEN!AW138</f>
        <v>0</v>
      </c>
      <c r="L9" s="741">
        <f>CSV_CR_SCEN!AW160</f>
        <v>0</v>
      </c>
      <c r="M9" s="746">
        <f>CSV_CR_SCEN!AW182</f>
        <v>0</v>
      </c>
      <c r="N9" s="745">
        <f>CSV_CR_SCEN!AW204</f>
        <v>0</v>
      </c>
      <c r="O9" s="741">
        <f>CSV_CR_SCEN!AW226</f>
        <v>0</v>
      </c>
      <c r="P9" s="746">
        <f>CSV_CR_SCEN!AW248</f>
        <v>0</v>
      </c>
    </row>
    <row r="10" spans="1:16" ht="22.15" customHeight="1">
      <c r="A10" s="298"/>
      <c r="B10" s="17">
        <v>3</v>
      </c>
      <c r="C10" s="1373"/>
      <c r="D10" s="874" t="s">
        <v>461</v>
      </c>
      <c r="E10" s="740"/>
      <c r="F10" s="745">
        <f>CSV_CR_SCEN!BA28</f>
        <v>0</v>
      </c>
      <c r="G10" s="741">
        <f>CSV_CR_SCEN!BA50</f>
        <v>0</v>
      </c>
      <c r="H10" s="741">
        <f>CSV_CR_SCEN!BA72</f>
        <v>0</v>
      </c>
      <c r="I10" s="741">
        <f>CSV_CR_SCEN!BA94</f>
        <v>0</v>
      </c>
      <c r="J10" s="746">
        <f>CSV_CR_SCEN!BA116</f>
        <v>0</v>
      </c>
      <c r="K10" s="1253">
        <f>CSV_CR_SCEN!BA138</f>
        <v>0</v>
      </c>
      <c r="L10" s="741">
        <f>CSV_CR_SCEN!BA160</f>
        <v>0</v>
      </c>
      <c r="M10" s="746">
        <f>CSV_CR_SCEN!BA182</f>
        <v>0</v>
      </c>
      <c r="N10" s="745">
        <f>CSV_CR_SCEN!BA204</f>
        <v>0</v>
      </c>
      <c r="O10" s="741">
        <f>CSV_CR_SCEN!BA226</f>
        <v>0</v>
      </c>
      <c r="P10" s="746">
        <f>CSV_CR_SCEN!BA248</f>
        <v>0</v>
      </c>
    </row>
    <row r="11" spans="1:16" ht="22.15" customHeight="1" thickBot="1">
      <c r="A11" s="298"/>
      <c r="B11" s="17">
        <v>4</v>
      </c>
      <c r="C11" s="1373"/>
      <c r="D11" s="875" t="s">
        <v>467</v>
      </c>
      <c r="E11" s="750"/>
      <c r="F11" s="751">
        <f>CSV_CR_SCEN!BE28</f>
        <v>0</v>
      </c>
      <c r="G11" s="752">
        <f>CSV_CR_SCEN!BE50</f>
        <v>0</v>
      </c>
      <c r="H11" s="752">
        <f>CSV_CR_SCEN!BE72</f>
        <v>0</v>
      </c>
      <c r="I11" s="752">
        <f>CSV_CR_SCEN!BE94</f>
        <v>0</v>
      </c>
      <c r="J11" s="753">
        <f>CSV_CR_SCEN!BE116</f>
        <v>0</v>
      </c>
      <c r="K11" s="1254">
        <f>CSV_CR_SCEN!BE138</f>
        <v>0</v>
      </c>
      <c r="L11" s="752">
        <f>CSV_CR_SCEN!BE160</f>
        <v>0</v>
      </c>
      <c r="M11" s="753">
        <f>CSV_CR_SCEN!BE182</f>
        <v>0</v>
      </c>
      <c r="N11" s="751">
        <f>CSV_CR_SCEN!BE204</f>
        <v>0</v>
      </c>
      <c r="O11" s="752">
        <f>CSV_CR_SCEN!BE226</f>
        <v>0</v>
      </c>
      <c r="P11" s="753">
        <f>CSV_CR_SCEN!BE248</f>
        <v>0</v>
      </c>
    </row>
    <row r="12" spans="1:16" ht="22.15" customHeight="1">
      <c r="A12" s="298"/>
      <c r="B12" s="17">
        <v>5</v>
      </c>
      <c r="C12" s="1373"/>
      <c r="D12" s="754" t="s">
        <v>216</v>
      </c>
      <c r="E12" s="739" t="s">
        <v>462</v>
      </c>
      <c r="F12" s="1271" t="e">
        <f>F9/F8</f>
        <v>#DIV/0!</v>
      </c>
      <c r="G12" s="759" t="e">
        <f t="shared" ref="G12:P12" si="1">G9/G8</f>
        <v>#DIV/0!</v>
      </c>
      <c r="H12" s="759" t="e">
        <f t="shared" si="1"/>
        <v>#DIV/0!</v>
      </c>
      <c r="I12" s="759" t="e">
        <f>I9/I8</f>
        <v>#DIV/0!</v>
      </c>
      <c r="J12" s="1272" t="e">
        <f>J9/J8</f>
        <v>#DIV/0!</v>
      </c>
      <c r="K12" s="1255" t="e">
        <f t="shared" si="1"/>
        <v>#DIV/0!</v>
      </c>
      <c r="L12" s="759" t="e">
        <f t="shared" si="1"/>
        <v>#DIV/0!</v>
      </c>
      <c r="M12" s="760" t="e">
        <f t="shared" si="1"/>
        <v>#DIV/0!</v>
      </c>
      <c r="N12" s="758" t="e">
        <f t="shared" si="1"/>
        <v>#DIV/0!</v>
      </c>
      <c r="O12" s="759" t="e">
        <f t="shared" si="1"/>
        <v>#DIV/0!</v>
      </c>
      <c r="P12" s="760" t="e">
        <f t="shared" si="1"/>
        <v>#DIV/0!</v>
      </c>
    </row>
    <row r="13" spans="1:16" ht="22.15" customHeight="1">
      <c r="A13" s="298"/>
      <c r="B13" s="17">
        <v>6</v>
      </c>
      <c r="C13" s="1373"/>
      <c r="D13" s="755" t="s">
        <v>217</v>
      </c>
      <c r="E13" s="740" t="s">
        <v>463</v>
      </c>
      <c r="F13" s="1259" t="e">
        <f>F10/F8</f>
        <v>#DIV/0!</v>
      </c>
      <c r="G13" s="1258" t="e">
        <f t="shared" ref="G13:P13" si="2">G10/G8</f>
        <v>#DIV/0!</v>
      </c>
      <c r="H13" s="1258" t="e">
        <f t="shared" si="2"/>
        <v>#DIV/0!</v>
      </c>
      <c r="I13" s="1258" t="e">
        <f>I10/I8</f>
        <v>#DIV/0!</v>
      </c>
      <c r="J13" s="1260" t="e">
        <f>J10/J8</f>
        <v>#DIV/0!</v>
      </c>
      <c r="K13" s="1256" t="e">
        <f t="shared" si="2"/>
        <v>#DIV/0!</v>
      </c>
      <c r="L13" s="762" t="e">
        <f t="shared" si="2"/>
        <v>#DIV/0!</v>
      </c>
      <c r="M13" s="763" t="e">
        <f t="shared" si="2"/>
        <v>#DIV/0!</v>
      </c>
      <c r="N13" s="761" t="e">
        <f t="shared" si="2"/>
        <v>#DIV/0!</v>
      </c>
      <c r="O13" s="762" t="e">
        <f t="shared" si="2"/>
        <v>#DIV/0!</v>
      </c>
      <c r="P13" s="763" t="e">
        <f t="shared" si="2"/>
        <v>#DIV/0!</v>
      </c>
    </row>
    <row r="14" spans="1:16" ht="22.15" customHeight="1" thickBot="1">
      <c r="A14" s="298"/>
      <c r="B14" s="17">
        <v>7</v>
      </c>
      <c r="C14" s="1373"/>
      <c r="D14" s="756" t="s">
        <v>468</v>
      </c>
      <c r="E14" s="1245" t="s">
        <v>464</v>
      </c>
      <c r="F14" s="1273" t="e">
        <f>F11/F8</f>
        <v>#DIV/0!</v>
      </c>
      <c r="G14" s="765" t="e">
        <f t="shared" ref="G14:P14" si="3">G11/G8</f>
        <v>#DIV/0!</v>
      </c>
      <c r="H14" s="765" t="e">
        <f t="shared" si="3"/>
        <v>#DIV/0!</v>
      </c>
      <c r="I14" s="765" t="e">
        <f>I11/I8</f>
        <v>#DIV/0!</v>
      </c>
      <c r="J14" s="1009" t="e">
        <f>J11/J8</f>
        <v>#DIV/0!</v>
      </c>
      <c r="K14" s="1257" t="e">
        <f t="shared" si="3"/>
        <v>#DIV/0!</v>
      </c>
      <c r="L14" s="765" t="e">
        <f t="shared" si="3"/>
        <v>#DIV/0!</v>
      </c>
      <c r="M14" s="766" t="e">
        <f t="shared" si="3"/>
        <v>#DIV/0!</v>
      </c>
      <c r="N14" s="764" t="e">
        <f t="shared" si="3"/>
        <v>#DIV/0!</v>
      </c>
      <c r="O14" s="765" t="e">
        <f t="shared" si="3"/>
        <v>#DIV/0!</v>
      </c>
      <c r="P14" s="766" t="e">
        <f t="shared" si="3"/>
        <v>#DIV/0!</v>
      </c>
    </row>
    <row r="15" spans="1:16" ht="22.15" customHeight="1">
      <c r="A15" s="298"/>
      <c r="B15" s="17">
        <v>8</v>
      </c>
      <c r="C15" s="1373"/>
      <c r="D15" s="754" t="s">
        <v>466</v>
      </c>
      <c r="E15" s="739" t="s">
        <v>229</v>
      </c>
      <c r="F15" s="1265">
        <f>SUM(F16:F18)</f>
        <v>0</v>
      </c>
      <c r="G15" s="1266">
        <f t="shared" ref="G15:P15" si="4">SUM(G16:G18)</f>
        <v>0</v>
      </c>
      <c r="H15" s="1266">
        <f t="shared" si="4"/>
        <v>0</v>
      </c>
      <c r="I15" s="1266">
        <f>SUM(I16:I18)</f>
        <v>0</v>
      </c>
      <c r="J15" s="1267">
        <f>SUM(J16:J18)</f>
        <v>0</v>
      </c>
      <c r="K15" s="1252" t="e">
        <f t="shared" si="4"/>
        <v>#DIV/0!</v>
      </c>
      <c r="L15" s="748" t="e">
        <f t="shared" si="4"/>
        <v>#DIV/0!</v>
      </c>
      <c r="M15" s="749" t="e">
        <f t="shared" si="4"/>
        <v>#DIV/0!</v>
      </c>
      <c r="N15" s="747" t="e">
        <f t="shared" si="4"/>
        <v>#DIV/0!</v>
      </c>
      <c r="O15" s="748" t="e">
        <f t="shared" si="4"/>
        <v>#DIV/0!</v>
      </c>
      <c r="P15" s="749" t="e">
        <f t="shared" si="4"/>
        <v>#DIV/0!</v>
      </c>
    </row>
    <row r="16" spans="1:16" ht="22.15" customHeight="1">
      <c r="A16" s="298"/>
      <c r="B16" s="17">
        <v>9</v>
      </c>
      <c r="C16" s="1373"/>
      <c r="D16" s="755" t="s">
        <v>460</v>
      </c>
      <c r="E16" s="740"/>
      <c r="F16" s="745">
        <f>CSV_CR_SCEN!BI28</f>
        <v>0</v>
      </c>
      <c r="G16" s="741">
        <f>CSV_CR_SCEN!BI50</f>
        <v>0</v>
      </c>
      <c r="H16" s="741">
        <f>CSV_CR_SCEN!BI72</f>
        <v>0</v>
      </c>
      <c r="I16" s="741">
        <f>CSV_CR_SCEN!BI94</f>
        <v>0</v>
      </c>
      <c r="J16" s="746">
        <f>CSV_CR_SCEN!BI116</f>
        <v>0</v>
      </c>
      <c r="K16" s="1253" t="e">
        <f>IF(K36&gt;J20, CSV_CR_SCEN!BI138, K9*J20)</f>
        <v>#DIV/0!</v>
      </c>
      <c r="L16" s="741" t="e">
        <f>IF(L36&gt;J20, CSV_CR_SCEN!BI160, L9*J20)</f>
        <v>#DIV/0!</v>
      </c>
      <c r="M16" s="746" t="e">
        <f>IF(M36&gt;J20, CSV_CR_SCEN!BI182, M9*J20)</f>
        <v>#DIV/0!</v>
      </c>
      <c r="N16" s="745" t="e">
        <f>IF(N36&gt;J20, CSV_CR_SCEN!BI204, N9*J20)</f>
        <v>#DIV/0!</v>
      </c>
      <c r="O16" s="741" t="e">
        <f>IF(O36&gt;J20, CSV_CR_SCEN!BI226,O9*J20)</f>
        <v>#DIV/0!</v>
      </c>
      <c r="P16" s="746" t="e">
        <f>IF(P36&gt;J20, CSV_CR_SCEN!BI248, P9*J20)</f>
        <v>#DIV/0!</v>
      </c>
    </row>
    <row r="17" spans="1:16" ht="22.15" customHeight="1">
      <c r="A17" s="298"/>
      <c r="B17" s="17">
        <v>10</v>
      </c>
      <c r="C17" s="1373"/>
      <c r="D17" s="755" t="s">
        <v>461</v>
      </c>
      <c r="E17" s="740"/>
      <c r="F17" s="745">
        <f>CSV_CR_SCEN!BM28</f>
        <v>0</v>
      </c>
      <c r="G17" s="741">
        <f>CSV_CR_SCEN!BM50</f>
        <v>0</v>
      </c>
      <c r="H17" s="741">
        <f>CSV_CR_SCEN!BM72</f>
        <v>0</v>
      </c>
      <c r="I17" s="741">
        <f>CSV_CR_SCEN!BM94</f>
        <v>0</v>
      </c>
      <c r="J17" s="746">
        <f>CSV_CR_SCEN!BM116</f>
        <v>0</v>
      </c>
      <c r="K17" s="1253">
        <f>CSV_CR_SCEN!BM138</f>
        <v>0</v>
      </c>
      <c r="L17" s="741">
        <f>CSV_CR_SCEN!BM160</f>
        <v>0</v>
      </c>
      <c r="M17" s="746">
        <f>CSV_CR_SCEN!BM182</f>
        <v>0</v>
      </c>
      <c r="N17" s="745">
        <f>CSV_CR_SCEN!BM204</f>
        <v>0</v>
      </c>
      <c r="O17" s="741">
        <f>CSV_CR_SCEN!BM226</f>
        <v>0</v>
      </c>
      <c r="P17" s="746">
        <f>CSV_CR_SCEN!BM248</f>
        <v>0</v>
      </c>
    </row>
    <row r="18" spans="1:16" ht="22.15" customHeight="1" thickBot="1">
      <c r="A18" s="298"/>
      <c r="B18" s="17">
        <v>11</v>
      </c>
      <c r="C18" s="1373"/>
      <c r="D18" s="757" t="s">
        <v>467</v>
      </c>
      <c r="E18" s="1245"/>
      <c r="F18" s="751">
        <f>CSV_CR_SCEN!BQ28</f>
        <v>0</v>
      </c>
      <c r="G18" s="752">
        <f>CSV_CR_SCEN!BQ50</f>
        <v>0</v>
      </c>
      <c r="H18" s="752">
        <f>CSV_CR_SCEN!BQ72</f>
        <v>0</v>
      </c>
      <c r="I18" s="752">
        <f>CSV_CR_SCEN!BQ94</f>
        <v>0</v>
      </c>
      <c r="J18" s="753">
        <f>CSV_CR_SCEN!BQ116</f>
        <v>0</v>
      </c>
      <c r="K18" s="1254">
        <f>CSV_CR_SCEN!BQ138</f>
        <v>0</v>
      </c>
      <c r="L18" s="752">
        <f>CSV_CR_SCEN!BQ160</f>
        <v>0</v>
      </c>
      <c r="M18" s="753">
        <f>CSV_CR_SCEN!BQ182</f>
        <v>0</v>
      </c>
      <c r="N18" s="751">
        <f>CSV_CR_SCEN!BQ204</f>
        <v>0</v>
      </c>
      <c r="O18" s="752">
        <f>CSV_CR_SCEN!BQ226</f>
        <v>0</v>
      </c>
      <c r="P18" s="753">
        <f>CSV_CR_SCEN!BQ248</f>
        <v>0</v>
      </c>
    </row>
    <row r="19" spans="1:16" ht="22.15" customHeight="1">
      <c r="A19" s="298"/>
      <c r="B19" s="17">
        <v>12</v>
      </c>
      <c r="C19" s="1373"/>
      <c r="D19" s="754" t="s">
        <v>469</v>
      </c>
      <c r="E19" s="1249" t="s">
        <v>471</v>
      </c>
      <c r="F19" s="1274" t="e">
        <f>F15/F8</f>
        <v>#DIV/0!</v>
      </c>
      <c r="G19" s="1275" t="e">
        <f t="shared" ref="G19:P19" si="5">G15/G8</f>
        <v>#DIV/0!</v>
      </c>
      <c r="H19" s="1275" t="e">
        <f>H15/H8</f>
        <v>#DIV/0!</v>
      </c>
      <c r="I19" s="1275" t="e">
        <f>I15/I8</f>
        <v>#DIV/0!</v>
      </c>
      <c r="J19" s="1276" t="e">
        <f>J15/J8</f>
        <v>#DIV/0!</v>
      </c>
      <c r="K19" s="775" t="e">
        <f>K15/K8</f>
        <v>#DIV/0!</v>
      </c>
      <c r="L19" s="776" t="e">
        <f t="shared" si="5"/>
        <v>#DIV/0!</v>
      </c>
      <c r="M19" s="775" t="e">
        <f t="shared" si="5"/>
        <v>#DIV/0!</v>
      </c>
      <c r="N19" s="777" t="e">
        <f t="shared" si="5"/>
        <v>#DIV/0!</v>
      </c>
      <c r="O19" s="776" t="e">
        <f t="shared" si="5"/>
        <v>#DIV/0!</v>
      </c>
      <c r="P19" s="778" t="e">
        <f t="shared" si="5"/>
        <v>#DIV/0!</v>
      </c>
    </row>
    <row r="20" spans="1:16" ht="22.15" customHeight="1">
      <c r="A20" s="298"/>
      <c r="B20" s="17">
        <v>13</v>
      </c>
      <c r="C20" s="1373"/>
      <c r="D20" s="755" t="s">
        <v>218</v>
      </c>
      <c r="E20" s="1247" t="s">
        <v>470</v>
      </c>
      <c r="F20" s="1261" t="e">
        <f>F16/F9</f>
        <v>#DIV/0!</v>
      </c>
      <c r="G20" s="846" t="e">
        <f t="shared" ref="G20:P20" si="6">G16/G9</f>
        <v>#DIV/0!</v>
      </c>
      <c r="H20" s="846" t="e">
        <f t="shared" si="6"/>
        <v>#DIV/0!</v>
      </c>
      <c r="I20" s="846" t="e">
        <f>I16/I9</f>
        <v>#DIV/0!</v>
      </c>
      <c r="J20" s="1262" t="e">
        <f>J16/J9</f>
        <v>#DIV/0!</v>
      </c>
      <c r="K20" s="767" t="e">
        <f>K16/K9</f>
        <v>#DIV/0!</v>
      </c>
      <c r="L20" s="768" t="e">
        <f t="shared" si="6"/>
        <v>#DIV/0!</v>
      </c>
      <c r="M20" s="767" t="e">
        <f t="shared" si="6"/>
        <v>#DIV/0!</v>
      </c>
      <c r="N20" s="769" t="e">
        <f t="shared" si="6"/>
        <v>#DIV/0!</v>
      </c>
      <c r="O20" s="768" t="e">
        <f t="shared" si="6"/>
        <v>#DIV/0!</v>
      </c>
      <c r="P20" s="770" t="e">
        <f t="shared" si="6"/>
        <v>#DIV/0!</v>
      </c>
    </row>
    <row r="21" spans="1:16" ht="22.15" customHeight="1">
      <c r="A21" s="298"/>
      <c r="B21" s="17">
        <v>14</v>
      </c>
      <c r="C21" s="1373"/>
      <c r="D21" s="755" t="s">
        <v>219</v>
      </c>
      <c r="E21" s="1247" t="s">
        <v>230</v>
      </c>
      <c r="F21" s="1261" t="e">
        <f>F17/F10</f>
        <v>#DIV/0!</v>
      </c>
      <c r="G21" s="846" t="e">
        <f t="shared" ref="G21:P21" si="7">G17/G10</f>
        <v>#DIV/0!</v>
      </c>
      <c r="H21" s="846" t="e">
        <f t="shared" si="7"/>
        <v>#DIV/0!</v>
      </c>
      <c r="I21" s="846" t="e">
        <f>I17/I10</f>
        <v>#DIV/0!</v>
      </c>
      <c r="J21" s="1262" t="e">
        <f>J17/J10</f>
        <v>#DIV/0!</v>
      </c>
      <c r="K21" s="767" t="e">
        <f t="shared" si="7"/>
        <v>#DIV/0!</v>
      </c>
      <c r="L21" s="768" t="e">
        <f t="shared" si="7"/>
        <v>#DIV/0!</v>
      </c>
      <c r="M21" s="767" t="e">
        <f t="shared" si="7"/>
        <v>#DIV/0!</v>
      </c>
      <c r="N21" s="769" t="e">
        <f t="shared" si="7"/>
        <v>#DIV/0!</v>
      </c>
      <c r="O21" s="768" t="e">
        <f t="shared" si="7"/>
        <v>#DIV/0!</v>
      </c>
      <c r="P21" s="770" t="e">
        <f t="shared" si="7"/>
        <v>#DIV/0!</v>
      </c>
    </row>
    <row r="22" spans="1:16" ht="22.15" customHeight="1" thickBot="1">
      <c r="A22" s="298"/>
      <c r="B22" s="17">
        <v>15</v>
      </c>
      <c r="C22" s="1374"/>
      <c r="D22" s="756" t="s">
        <v>220</v>
      </c>
      <c r="E22" s="1250" t="s">
        <v>472</v>
      </c>
      <c r="F22" s="1277" t="e">
        <f>F18/F11</f>
        <v>#DIV/0!</v>
      </c>
      <c r="G22" s="772" t="e">
        <f t="shared" ref="G22:P22" si="8">G18/G11</f>
        <v>#DIV/0!</v>
      </c>
      <c r="H22" s="772" t="e">
        <f t="shared" si="8"/>
        <v>#DIV/0!</v>
      </c>
      <c r="I22" s="772" t="e">
        <f>I18/I11</f>
        <v>#DIV/0!</v>
      </c>
      <c r="J22" s="1278" t="e">
        <f>J18/J11</f>
        <v>#DIV/0!</v>
      </c>
      <c r="K22" s="771" t="e">
        <f t="shared" si="8"/>
        <v>#DIV/0!</v>
      </c>
      <c r="L22" s="772" t="e">
        <f t="shared" si="8"/>
        <v>#DIV/0!</v>
      </c>
      <c r="M22" s="771" t="e">
        <f t="shared" si="8"/>
        <v>#DIV/0!</v>
      </c>
      <c r="N22" s="773" t="e">
        <f t="shared" si="8"/>
        <v>#DIV/0!</v>
      </c>
      <c r="O22" s="772" t="e">
        <f t="shared" si="8"/>
        <v>#DIV/0!</v>
      </c>
      <c r="P22" s="774" t="e">
        <f t="shared" si="8"/>
        <v>#DIV/0!</v>
      </c>
    </row>
    <row r="23" spans="1:16" ht="22.15" customHeight="1">
      <c r="A23" s="298"/>
      <c r="B23" s="17">
        <v>16</v>
      </c>
      <c r="C23" s="1372" t="s">
        <v>672</v>
      </c>
      <c r="D23" s="88" t="s">
        <v>221</v>
      </c>
      <c r="E23" s="739"/>
      <c r="F23" s="742">
        <f>CSV_CR_SCEN!Y28</f>
        <v>0</v>
      </c>
      <c r="G23" s="743">
        <f>CSV_CR_SCEN!Y50</f>
        <v>0</v>
      </c>
      <c r="H23" s="743">
        <f>CSV_CR_SCEN!Y72</f>
        <v>0</v>
      </c>
      <c r="I23" s="743">
        <f>CSV_CR_SCEN!Y94</f>
        <v>0</v>
      </c>
      <c r="J23" s="744">
        <f>CSV_CR_SCEN!Y116</f>
        <v>0</v>
      </c>
      <c r="K23" s="1253">
        <f>CSV_CR_SCEN!Y138</f>
        <v>0</v>
      </c>
      <c r="L23" s="741">
        <f>CSV_CR_SCEN!Y160</f>
        <v>0</v>
      </c>
      <c r="M23" s="746">
        <f>CSV_CR_SCEN!Y182</f>
        <v>0</v>
      </c>
      <c r="N23" s="745">
        <f>CSV_CR_SCEN!Y204</f>
        <v>0</v>
      </c>
      <c r="O23" s="741">
        <f>CSV_CR_SCEN!Y226</f>
        <v>0</v>
      </c>
      <c r="P23" s="746">
        <f>CSV_CR_SCEN!Y248</f>
        <v>0</v>
      </c>
    </row>
    <row r="24" spans="1:16" ht="22.15" customHeight="1">
      <c r="A24" s="298"/>
      <c r="B24" s="17">
        <v>17</v>
      </c>
      <c r="C24" s="1373"/>
      <c r="D24" s="207" t="s">
        <v>222</v>
      </c>
      <c r="E24" s="1246"/>
      <c r="F24" s="745">
        <f>CSV_CR_SCEN!Z28</f>
        <v>0</v>
      </c>
      <c r="G24" s="741">
        <f>CSV_CR_SCEN!Z50</f>
        <v>0</v>
      </c>
      <c r="H24" s="741">
        <f>CSV_CR_SCEN!Z72</f>
        <v>0</v>
      </c>
      <c r="I24" s="741">
        <f>CSV_CR_SCEN!Z94</f>
        <v>0</v>
      </c>
      <c r="J24" s="746">
        <f>CSV_CR_SCEN!Z116</f>
        <v>0</v>
      </c>
      <c r="K24" s="1253">
        <f>CSV_CR_SCEN!Z138</f>
        <v>0</v>
      </c>
      <c r="L24" s="741">
        <f>CSV_CR_SCEN!Z160</f>
        <v>0</v>
      </c>
      <c r="M24" s="746">
        <f>CSV_CR_SCEN!Z182</f>
        <v>0</v>
      </c>
      <c r="N24" s="745">
        <f>CSV_CR_SCEN!Z204</f>
        <v>0</v>
      </c>
      <c r="O24" s="741">
        <f>CSV_CR_SCEN!Z226</f>
        <v>0</v>
      </c>
      <c r="P24" s="746">
        <f>CSV_CR_SCEN!Z248</f>
        <v>0</v>
      </c>
    </row>
    <row r="25" spans="1:16" ht="22.15" customHeight="1">
      <c r="A25" s="298"/>
      <c r="B25" s="17">
        <v>18</v>
      </c>
      <c r="C25" s="1373"/>
      <c r="D25" s="207" t="s">
        <v>223</v>
      </c>
      <c r="E25" s="1246"/>
      <c r="F25" s="745">
        <f>CSV_CR_SCEN!AA28</f>
        <v>0</v>
      </c>
      <c r="G25" s="741">
        <f>CSV_CR_SCEN!AA50</f>
        <v>0</v>
      </c>
      <c r="H25" s="741">
        <f>CSV_CR_SCEN!AA72</f>
        <v>0</v>
      </c>
      <c r="I25" s="741">
        <f>CSV_CR_SCEN!AA94</f>
        <v>0</v>
      </c>
      <c r="J25" s="746">
        <f>CSV_CR_SCEN!AA116</f>
        <v>0</v>
      </c>
      <c r="K25" s="1254">
        <f>CSV_CR_SCEN!AA138</f>
        <v>0</v>
      </c>
      <c r="L25" s="752">
        <f>CSV_CR_SCEN!AA160</f>
        <v>0</v>
      </c>
      <c r="M25" s="753">
        <f>CSV_CR_SCEN!AA182</f>
        <v>0</v>
      </c>
      <c r="N25" s="751">
        <f>CSV_CR_SCEN!AA204</f>
        <v>0</v>
      </c>
      <c r="O25" s="752">
        <f>CSV_CR_SCEN!AA226</f>
        <v>0</v>
      </c>
      <c r="P25" s="753">
        <f>CSV_CR_SCEN!AA248</f>
        <v>0</v>
      </c>
    </row>
    <row r="26" spans="1:16" ht="22.15" customHeight="1" thickBot="1">
      <c r="A26" s="298"/>
      <c r="B26" s="17">
        <v>19</v>
      </c>
      <c r="C26" s="1374"/>
      <c r="D26" s="89" t="s">
        <v>224</v>
      </c>
      <c r="E26" s="1247"/>
      <c r="F26" s="751">
        <f>CSV_CR_SCEN!AB28</f>
        <v>0</v>
      </c>
      <c r="G26" s="752">
        <f>CSV_CR_SCEN!AB50</f>
        <v>0</v>
      </c>
      <c r="H26" s="752">
        <f>CSV_CR_SCEN!AB72</f>
        <v>0</v>
      </c>
      <c r="I26" s="752">
        <f>CSV_CR_SCEN!AB94</f>
        <v>0</v>
      </c>
      <c r="J26" s="753">
        <f>CSV_CR_SCEN!AB116</f>
        <v>0</v>
      </c>
      <c r="K26" s="1254">
        <f>CSV_CR_SCEN!AB138</f>
        <v>0</v>
      </c>
      <c r="L26" s="752">
        <f>CSV_CR_SCEN!AB160</f>
        <v>0</v>
      </c>
      <c r="M26" s="753">
        <f>CSV_CR_SCEN!AB182</f>
        <v>0</v>
      </c>
      <c r="N26" s="751">
        <f>CSV_CR_SCEN!AB204</f>
        <v>0</v>
      </c>
      <c r="O26" s="752">
        <f>CSV_CR_SCEN!AB226</f>
        <v>0</v>
      </c>
      <c r="P26" s="753">
        <f>CSV_CR_SCEN!AB248</f>
        <v>0</v>
      </c>
    </row>
    <row r="27" spans="1:16" ht="22.15" customHeight="1">
      <c r="A27" s="298"/>
      <c r="B27" s="17">
        <v>20</v>
      </c>
      <c r="C27" s="1372" t="s">
        <v>475</v>
      </c>
      <c r="D27" s="88" t="s">
        <v>225</v>
      </c>
      <c r="E27" s="739" t="s">
        <v>231</v>
      </c>
      <c r="F27" s="891"/>
      <c r="G27" s="1281">
        <f t="shared" ref="G27:L27" si="9">G15-F15</f>
        <v>0</v>
      </c>
      <c r="H27" s="1282">
        <f t="shared" si="9"/>
        <v>0</v>
      </c>
      <c r="I27" s="1282">
        <f t="shared" si="9"/>
        <v>0</v>
      </c>
      <c r="J27" s="1283">
        <f t="shared" si="9"/>
        <v>0</v>
      </c>
      <c r="K27" s="780" t="e">
        <f>K15-J15</f>
        <v>#DIV/0!</v>
      </c>
      <c r="L27" s="781" t="e">
        <f t="shared" si="9"/>
        <v>#DIV/0!</v>
      </c>
      <c r="M27" s="780" t="e">
        <f>M15-L15</f>
        <v>#DIV/0!</v>
      </c>
      <c r="N27" s="782" t="e">
        <f>N15-J15</f>
        <v>#DIV/0!</v>
      </c>
      <c r="O27" s="781" t="e">
        <f>O15-N15</f>
        <v>#DIV/0!</v>
      </c>
      <c r="P27" s="783" t="e">
        <f t="shared" ref="O27:P30" si="10">P15-O15</f>
        <v>#DIV/0!</v>
      </c>
    </row>
    <row r="28" spans="1:16" ht="22.15" customHeight="1">
      <c r="A28" s="298"/>
      <c r="B28" s="17">
        <v>21</v>
      </c>
      <c r="C28" s="1373"/>
      <c r="D28" s="208" t="s">
        <v>226</v>
      </c>
      <c r="E28" s="1246" t="s">
        <v>232</v>
      </c>
      <c r="F28" s="158"/>
      <c r="G28" s="1279">
        <f t="shared" ref="G28:H30" si="11">G16-F16</f>
        <v>0</v>
      </c>
      <c r="H28" s="845">
        <f t="shared" si="11"/>
        <v>0</v>
      </c>
      <c r="I28" s="845">
        <f t="shared" ref="I28:K30" si="12">I16-H16</f>
        <v>0</v>
      </c>
      <c r="J28" s="1263">
        <f t="shared" si="12"/>
        <v>0</v>
      </c>
      <c r="K28" s="784" t="e">
        <f t="shared" si="12"/>
        <v>#DIV/0!</v>
      </c>
      <c r="L28" s="785" t="e">
        <f t="shared" ref="L28:M30" si="13">L16-K16</f>
        <v>#DIV/0!</v>
      </c>
      <c r="M28" s="784" t="e">
        <f t="shared" si="13"/>
        <v>#DIV/0!</v>
      </c>
      <c r="N28" s="786" t="e">
        <f>N16-J16</f>
        <v>#DIV/0!</v>
      </c>
      <c r="O28" s="785" t="e">
        <f t="shared" si="10"/>
        <v>#DIV/0!</v>
      </c>
      <c r="P28" s="787" t="e">
        <f t="shared" si="10"/>
        <v>#DIV/0!</v>
      </c>
    </row>
    <row r="29" spans="1:16" ht="22.15" customHeight="1">
      <c r="A29" s="298"/>
      <c r="B29" s="17">
        <v>22</v>
      </c>
      <c r="C29" s="1373"/>
      <c r="D29" s="208" t="s">
        <v>473</v>
      </c>
      <c r="E29" s="1246" t="s">
        <v>233</v>
      </c>
      <c r="F29" s="158"/>
      <c r="G29" s="1279">
        <f>G17-F17</f>
        <v>0</v>
      </c>
      <c r="H29" s="845">
        <f t="shared" si="11"/>
        <v>0</v>
      </c>
      <c r="I29" s="845">
        <f t="shared" si="12"/>
        <v>0</v>
      </c>
      <c r="J29" s="1263">
        <f t="shared" si="12"/>
        <v>0</v>
      </c>
      <c r="K29" s="784">
        <f t="shared" si="12"/>
        <v>0</v>
      </c>
      <c r="L29" s="785">
        <f t="shared" si="13"/>
        <v>0</v>
      </c>
      <c r="M29" s="784">
        <f t="shared" si="13"/>
        <v>0</v>
      </c>
      <c r="N29" s="786">
        <f>N17-J17</f>
        <v>0</v>
      </c>
      <c r="O29" s="785">
        <f t="shared" si="10"/>
        <v>0</v>
      </c>
      <c r="P29" s="787">
        <f t="shared" si="10"/>
        <v>0</v>
      </c>
    </row>
    <row r="30" spans="1:16" ht="22.15" customHeight="1" thickBot="1">
      <c r="A30" s="298"/>
      <c r="B30" s="206">
        <v>23</v>
      </c>
      <c r="C30" s="1374"/>
      <c r="D30" s="1244" t="s">
        <v>474</v>
      </c>
      <c r="E30" s="1250" t="s">
        <v>234</v>
      </c>
      <c r="F30" s="894"/>
      <c r="G30" s="1280">
        <f t="shared" si="11"/>
        <v>0</v>
      </c>
      <c r="H30" s="779">
        <f t="shared" si="11"/>
        <v>0</v>
      </c>
      <c r="I30" s="779">
        <f t="shared" si="12"/>
        <v>0</v>
      </c>
      <c r="J30" s="1264">
        <f t="shared" si="12"/>
        <v>0</v>
      </c>
      <c r="K30" s="272">
        <f t="shared" si="12"/>
        <v>0</v>
      </c>
      <c r="L30" s="779">
        <f t="shared" si="13"/>
        <v>0</v>
      </c>
      <c r="M30" s="272">
        <f t="shared" si="13"/>
        <v>0</v>
      </c>
      <c r="N30" s="788">
        <f>N18-J18</f>
        <v>0</v>
      </c>
      <c r="O30" s="779">
        <f t="shared" si="10"/>
        <v>0</v>
      </c>
      <c r="P30" s="247">
        <f t="shared" si="10"/>
        <v>0</v>
      </c>
    </row>
    <row r="32" spans="1:16">
      <c r="K32" s="1284"/>
      <c r="L32" s="1284"/>
      <c r="M32" s="1284"/>
      <c r="N32" s="1284"/>
      <c r="O32" s="1284"/>
      <c r="P32" s="1284"/>
    </row>
    <row r="33" spans="11:16">
      <c r="K33" s="1284"/>
      <c r="L33" s="1284"/>
      <c r="M33" s="1284"/>
      <c r="N33" s="1284"/>
      <c r="O33" s="1284"/>
      <c r="P33" s="1284"/>
    </row>
    <row r="34" spans="11:16">
      <c r="K34" s="1098"/>
      <c r="L34" s="1098"/>
      <c r="M34" s="1098"/>
      <c r="N34" s="1098"/>
      <c r="O34" s="1098"/>
      <c r="P34" s="1098"/>
    </row>
    <row r="35" spans="11:16">
      <c r="K35" s="1099">
        <f>CSV_CR_SCEN!BI138</f>
        <v>0</v>
      </c>
      <c r="L35" s="1099">
        <f>CSV_CR_SCEN!BI160</f>
        <v>0</v>
      </c>
      <c r="M35" s="1099">
        <f>CSV_CR_SCEN!BI182</f>
        <v>0</v>
      </c>
      <c r="N35" s="1099">
        <f>CSV_CR_SCEN!BI204</f>
        <v>0</v>
      </c>
      <c r="O35" s="1099">
        <f>CSV_CR_SCEN!BI226</f>
        <v>0</v>
      </c>
      <c r="P35" s="1099">
        <f>CSV_CR_SCEN!BI248</f>
        <v>0</v>
      </c>
    </row>
    <row r="36" spans="11:16">
      <c r="K36" s="1100" t="e">
        <f t="shared" ref="K36:P36" si="14">K35/K9</f>
        <v>#DIV/0!</v>
      </c>
      <c r="L36" s="1100" t="e">
        <f t="shared" si="14"/>
        <v>#DIV/0!</v>
      </c>
      <c r="M36" s="1100" t="e">
        <f t="shared" si="14"/>
        <v>#DIV/0!</v>
      </c>
      <c r="N36" s="1100" t="e">
        <f t="shared" si="14"/>
        <v>#DIV/0!</v>
      </c>
      <c r="O36" s="1100" t="e">
        <f t="shared" si="14"/>
        <v>#DIV/0!</v>
      </c>
      <c r="P36" s="1100" t="e">
        <f t="shared" si="14"/>
        <v>#DIV/0!</v>
      </c>
    </row>
    <row r="37" spans="11:16">
      <c r="K37" s="1285"/>
      <c r="L37" s="1285"/>
      <c r="M37" s="1285"/>
      <c r="N37" s="1285"/>
      <c r="O37" s="1285"/>
      <c r="P37" s="1285"/>
    </row>
    <row r="38" spans="11:16">
      <c r="K38" s="1284"/>
      <c r="L38" s="1284"/>
      <c r="M38" s="1284"/>
      <c r="N38" s="1284"/>
      <c r="O38" s="1284"/>
      <c r="P38" s="1284"/>
    </row>
    <row r="39" spans="11:16">
      <c r="K39" s="1284"/>
      <c r="L39" s="1284"/>
      <c r="M39" s="1284"/>
      <c r="N39" s="1284"/>
      <c r="O39" s="1284"/>
      <c r="P39" s="1284"/>
    </row>
    <row r="40" spans="11:16">
      <c r="K40" s="1284"/>
      <c r="L40" s="1284"/>
      <c r="M40" s="1284"/>
      <c r="N40" s="1284"/>
      <c r="O40" s="1284"/>
      <c r="P40" s="1284"/>
    </row>
    <row r="41" spans="11:16">
      <c r="K41" s="1284"/>
      <c r="L41" s="1284"/>
      <c r="M41" s="1284"/>
      <c r="N41" s="1284"/>
      <c r="O41" s="1284"/>
      <c r="P41" s="1284"/>
    </row>
    <row r="42" spans="11:16">
      <c r="K42" s="1284"/>
      <c r="L42" s="1284"/>
      <c r="M42" s="1284"/>
      <c r="N42" s="1284"/>
      <c r="O42" s="1284"/>
      <c r="P42" s="1284"/>
    </row>
    <row r="43" spans="11:16">
      <c r="K43" s="1284"/>
      <c r="L43" s="1284"/>
      <c r="M43" s="1284"/>
      <c r="N43" s="1284"/>
      <c r="O43" s="1284"/>
      <c r="P43" s="1284"/>
    </row>
  </sheetData>
  <mergeCells count="7">
    <mergeCell ref="C27:C30"/>
    <mergeCell ref="N6:P6"/>
    <mergeCell ref="C23:C26"/>
    <mergeCell ref="B6:B7"/>
    <mergeCell ref="C8:C22"/>
    <mergeCell ref="K6:M6"/>
    <mergeCell ref="F6:J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6" tint="-0.499984740745262"/>
    <pageSetUpPr autoPageBreaks="0"/>
  </sheetPr>
  <dimension ref="A1:CH248"/>
  <sheetViews>
    <sheetView showGridLines="0"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B146" sqref="BB146"/>
    </sheetView>
  </sheetViews>
  <sheetFormatPr defaultColWidth="11.42578125" defaultRowHeight="13.15" customHeight="1"/>
  <cols>
    <col min="1" max="3" width="1.7109375" style="402" customWidth="1"/>
    <col min="4" max="4" width="6" style="402" customWidth="1"/>
    <col min="5" max="5" width="10.28515625" style="403" customWidth="1"/>
    <col min="6" max="6" width="7.7109375" style="403" customWidth="1"/>
    <col min="7" max="7" width="27.42578125" style="403" customWidth="1"/>
    <col min="8" max="15" width="11.28515625" style="440" customWidth="1"/>
    <col min="16" max="16" width="11.28515625" style="14" customWidth="1"/>
    <col min="17" max="18" width="10.28515625" style="440" customWidth="1"/>
    <col min="19" max="19" width="10.28515625" style="14" customWidth="1"/>
    <col min="20" max="20" width="13.28515625" style="14" customWidth="1"/>
    <col min="21" max="21" width="12.7109375" style="508" customWidth="1"/>
    <col min="22" max="22" width="13.7109375" style="508" customWidth="1"/>
    <col min="23" max="24" width="12.7109375" style="508" customWidth="1"/>
    <col min="25" max="30" width="15.28515625" style="14" customWidth="1"/>
    <col min="31" max="31" width="13.28515625" style="14" customWidth="1"/>
    <col min="32" max="36" width="13.28515625" style="441" customWidth="1"/>
    <col min="37" max="42" width="15.28515625" style="14" customWidth="1"/>
    <col min="43" max="43" width="13.28515625" style="14" customWidth="1"/>
    <col min="44" max="48" width="13.28515625" style="441" customWidth="1"/>
    <col min="49" max="51" width="14.7109375" style="14" customWidth="1"/>
    <col min="52" max="52" width="14.7109375" style="508" customWidth="1"/>
    <col min="53" max="56" width="14.7109375" style="14" customWidth="1"/>
    <col min="57" max="58" width="14.7109375" style="442" customWidth="1"/>
    <col min="59" max="61" width="14.7109375" style="441" customWidth="1"/>
    <col min="62" max="63" width="14.7109375" style="440" customWidth="1"/>
    <col min="64" max="64" width="14.7109375" style="506" customWidth="1"/>
    <col min="65" max="72" width="14.7109375" style="440" customWidth="1"/>
    <col min="73" max="73" width="16.42578125" style="440" customWidth="1"/>
    <col min="74" max="75" width="12.7109375" style="440" customWidth="1"/>
    <col min="76" max="76" width="13.7109375" style="440" customWidth="1"/>
    <col min="77" max="77" width="13.5703125" style="440" customWidth="1"/>
    <col min="78" max="78" width="14.28515625" style="440" customWidth="1"/>
    <col min="79" max="79" width="13.5703125" style="14" customWidth="1"/>
    <col min="80" max="81" width="12.28515625" style="14" customWidth="1"/>
    <col min="82" max="82" width="12.28515625" style="440" customWidth="1"/>
    <col min="83" max="83" width="14.28515625" style="440" customWidth="1"/>
    <col min="84" max="84" width="14.28515625" style="14" customWidth="1"/>
    <col min="85" max="85" width="14.28515625" style="403" customWidth="1"/>
    <col min="86" max="16384" width="11.42578125" style="403"/>
  </cols>
  <sheetData>
    <row r="1" spans="1:85" ht="49.15" customHeight="1">
      <c r="G1" s="635" t="s">
        <v>211</v>
      </c>
      <c r="H1" s="404"/>
      <c r="I1" s="404"/>
      <c r="J1" s="531"/>
      <c r="K1" s="404"/>
      <c r="L1" s="404"/>
      <c r="M1" s="531"/>
      <c r="N1" s="572"/>
      <c r="O1" s="572"/>
      <c r="P1" s="572"/>
      <c r="Q1" s="1383"/>
      <c r="R1" s="1383"/>
      <c r="S1" s="1383"/>
      <c r="T1" s="573"/>
      <c r="U1" s="507"/>
      <c r="V1" s="507"/>
      <c r="W1" s="507"/>
      <c r="X1" s="507"/>
      <c r="Y1" s="401"/>
      <c r="Z1" s="401"/>
      <c r="AA1" s="401"/>
      <c r="AB1" s="401"/>
      <c r="AC1" s="401"/>
      <c r="AD1" s="401"/>
      <c r="AE1" s="401"/>
      <c r="AF1" s="406"/>
      <c r="AG1" s="406"/>
      <c r="AH1" s="406"/>
      <c r="AI1" s="406"/>
      <c r="AJ1" s="406"/>
      <c r="AK1" s="401"/>
      <c r="AL1" s="401"/>
      <c r="AM1" s="401"/>
      <c r="AN1" s="401"/>
      <c r="AO1" s="401"/>
      <c r="AP1" s="401"/>
      <c r="AQ1" s="401"/>
      <c r="AR1" s="406"/>
      <c r="AS1" s="406"/>
      <c r="AT1" s="406"/>
      <c r="AU1" s="406"/>
      <c r="AV1" s="406"/>
      <c r="AW1" s="401"/>
      <c r="AX1" s="401"/>
      <c r="AY1" s="401"/>
      <c r="AZ1" s="507"/>
      <c r="BA1" s="401"/>
      <c r="BB1" s="401"/>
      <c r="BC1" s="401"/>
      <c r="BD1" s="401"/>
      <c r="BE1" s="401"/>
      <c r="BF1" s="401"/>
      <c r="BG1" s="401"/>
      <c r="BH1" s="401"/>
      <c r="BI1" s="401"/>
      <c r="BJ1" s="405"/>
      <c r="BK1" s="405"/>
      <c r="BL1" s="505"/>
      <c r="BM1" s="405"/>
      <c r="BN1" s="405"/>
      <c r="BO1" s="405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</row>
    <row r="2" spans="1:85" ht="6.6" customHeight="1" thickBot="1">
      <c r="A2" s="408"/>
      <c r="B2" s="408"/>
      <c r="C2" s="408"/>
      <c r="D2" s="408"/>
      <c r="G2" s="400"/>
      <c r="H2" s="308"/>
      <c r="I2" s="308"/>
      <c r="J2" s="308"/>
      <c r="K2" s="308"/>
      <c r="L2" s="308"/>
      <c r="M2" s="308"/>
      <c r="N2" s="410"/>
      <c r="O2" s="410"/>
      <c r="P2" s="309"/>
      <c r="Q2" s="410"/>
      <c r="R2" s="410"/>
      <c r="S2" s="309"/>
      <c r="T2" s="309"/>
      <c r="U2" s="507"/>
      <c r="V2" s="507"/>
      <c r="W2" s="507"/>
      <c r="X2" s="507"/>
      <c r="Y2" s="309"/>
      <c r="Z2" s="309"/>
      <c r="AA2" s="309"/>
      <c r="AB2" s="309"/>
      <c r="AC2" s="309"/>
      <c r="AD2" s="309"/>
      <c r="AE2" s="309"/>
      <c r="AF2" s="411"/>
      <c r="AG2" s="411"/>
      <c r="AH2" s="411"/>
      <c r="AI2" s="411"/>
      <c r="AJ2" s="411"/>
      <c r="AK2" s="309"/>
      <c r="AL2" s="309"/>
      <c r="AM2" s="309"/>
      <c r="AN2" s="309"/>
      <c r="AO2" s="309"/>
      <c r="AP2" s="309"/>
      <c r="AQ2" s="309"/>
      <c r="AR2" s="411"/>
      <c r="AS2" s="411"/>
      <c r="AT2" s="411"/>
      <c r="AU2" s="411"/>
      <c r="AV2" s="411"/>
      <c r="AW2" s="309"/>
      <c r="AX2" s="309"/>
      <c r="AY2" s="309"/>
      <c r="AZ2" s="507"/>
      <c r="BA2" s="309"/>
      <c r="BB2" s="309"/>
      <c r="BC2" s="309"/>
      <c r="BD2" s="309"/>
      <c r="BE2" s="412"/>
      <c r="BF2" s="412"/>
      <c r="BG2" s="411"/>
      <c r="BH2" s="411"/>
      <c r="BI2" s="411"/>
      <c r="BJ2" s="410"/>
      <c r="BK2" s="410"/>
      <c r="BL2" s="505"/>
      <c r="BM2" s="410"/>
      <c r="BN2" s="410"/>
      <c r="BO2" s="410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</row>
    <row r="3" spans="1:85" s="249" customFormat="1" ht="26.65" customHeight="1" thickBot="1">
      <c r="A3" s="413"/>
      <c r="B3" s="413"/>
      <c r="C3" s="413"/>
      <c r="D3" s="414"/>
      <c r="G3" s="415"/>
      <c r="H3" s="1135">
        <v>1</v>
      </c>
      <c r="I3" s="1136">
        <v>2</v>
      </c>
      <c r="J3" s="1136">
        <v>3</v>
      </c>
      <c r="K3" s="1136">
        <v>4</v>
      </c>
      <c r="L3" s="1136">
        <v>5</v>
      </c>
      <c r="M3" s="1136">
        <v>6</v>
      </c>
      <c r="N3" s="1136">
        <v>7</v>
      </c>
      <c r="O3" s="1136">
        <v>8</v>
      </c>
      <c r="P3" s="1136">
        <v>9</v>
      </c>
      <c r="Q3" s="1136">
        <v>10</v>
      </c>
      <c r="R3" s="1136">
        <v>11</v>
      </c>
      <c r="S3" s="1136">
        <v>12</v>
      </c>
      <c r="T3" s="1136">
        <v>13</v>
      </c>
      <c r="U3" s="1136">
        <v>14</v>
      </c>
      <c r="V3" s="1136">
        <v>15</v>
      </c>
      <c r="W3" s="1136">
        <v>16</v>
      </c>
      <c r="X3" s="1136">
        <v>17</v>
      </c>
      <c r="Y3" s="1136">
        <v>18</v>
      </c>
      <c r="Z3" s="1136">
        <v>19</v>
      </c>
      <c r="AA3" s="1136">
        <v>20</v>
      </c>
      <c r="AB3" s="1136">
        <v>21</v>
      </c>
      <c r="AC3" s="1136">
        <v>22</v>
      </c>
      <c r="AD3" s="1136">
        <v>23</v>
      </c>
      <c r="AE3" s="1136">
        <v>24</v>
      </c>
      <c r="AF3" s="1136">
        <v>25</v>
      </c>
      <c r="AG3" s="1136">
        <v>26</v>
      </c>
      <c r="AH3" s="1136">
        <v>27</v>
      </c>
      <c r="AI3" s="1136">
        <v>28</v>
      </c>
      <c r="AJ3" s="1136">
        <v>29</v>
      </c>
      <c r="AK3" s="1136">
        <v>30</v>
      </c>
      <c r="AL3" s="1136">
        <v>31</v>
      </c>
      <c r="AM3" s="1136">
        <v>32</v>
      </c>
      <c r="AN3" s="1136">
        <v>33</v>
      </c>
      <c r="AO3" s="1136">
        <v>34</v>
      </c>
      <c r="AP3" s="1136">
        <v>35</v>
      </c>
      <c r="AQ3" s="1136">
        <v>36</v>
      </c>
      <c r="AR3" s="1136">
        <v>37</v>
      </c>
      <c r="AS3" s="1136">
        <v>38</v>
      </c>
      <c r="AT3" s="1136">
        <v>39</v>
      </c>
      <c r="AU3" s="1136">
        <v>40</v>
      </c>
      <c r="AV3" s="1136">
        <v>41</v>
      </c>
      <c r="AW3" s="1136">
        <v>42</v>
      </c>
      <c r="AX3" s="1136">
        <v>43</v>
      </c>
      <c r="AY3" s="1136">
        <v>44</v>
      </c>
      <c r="AZ3" s="1136">
        <v>45</v>
      </c>
      <c r="BA3" s="1136">
        <v>46</v>
      </c>
      <c r="BB3" s="1136">
        <v>47</v>
      </c>
      <c r="BC3" s="1136">
        <v>48</v>
      </c>
      <c r="BD3" s="1136">
        <v>49</v>
      </c>
      <c r="BE3" s="1136">
        <v>50</v>
      </c>
      <c r="BF3" s="1136">
        <v>51</v>
      </c>
      <c r="BG3" s="1136">
        <v>52</v>
      </c>
      <c r="BH3" s="1136">
        <v>53</v>
      </c>
      <c r="BI3" s="1136">
        <v>54</v>
      </c>
      <c r="BJ3" s="1136">
        <v>55</v>
      </c>
      <c r="BK3" s="1136">
        <v>56</v>
      </c>
      <c r="BL3" s="1136">
        <v>57</v>
      </c>
      <c r="BM3" s="1136">
        <v>58</v>
      </c>
      <c r="BN3" s="1136">
        <v>59</v>
      </c>
      <c r="BO3" s="1136">
        <v>60</v>
      </c>
      <c r="BP3" s="1136">
        <v>61</v>
      </c>
      <c r="BQ3" s="1136">
        <v>62</v>
      </c>
      <c r="BR3" s="1136">
        <v>63</v>
      </c>
      <c r="BS3" s="1136">
        <v>64</v>
      </c>
      <c r="BT3" s="1136">
        <v>65</v>
      </c>
      <c r="BU3" s="1136">
        <v>66</v>
      </c>
      <c r="BV3" s="1136">
        <v>67</v>
      </c>
      <c r="BW3" s="1136">
        <v>68</v>
      </c>
      <c r="BX3" s="1136">
        <v>69</v>
      </c>
      <c r="BY3" s="1136">
        <v>70</v>
      </c>
      <c r="BZ3" s="1136">
        <v>71</v>
      </c>
      <c r="CA3" s="1136">
        <v>72</v>
      </c>
      <c r="CB3" s="1136">
        <v>73</v>
      </c>
      <c r="CC3" s="1136">
        <v>74</v>
      </c>
      <c r="CD3" s="1136">
        <v>75</v>
      </c>
      <c r="CE3" s="1136">
        <v>76</v>
      </c>
      <c r="CF3" s="1136">
        <v>77</v>
      </c>
      <c r="CG3" s="1137">
        <v>78</v>
      </c>
    </row>
    <row r="4" spans="1:85" s="249" customFormat="1" ht="28.15" customHeight="1" thickBot="1">
      <c r="A4" s="416"/>
      <c r="B4" s="416"/>
      <c r="C4" s="416"/>
      <c r="D4" s="418"/>
      <c r="G4" s="415"/>
      <c r="H4" s="1393" t="s">
        <v>415</v>
      </c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5"/>
      <c r="Y4" s="1393" t="s">
        <v>420</v>
      </c>
      <c r="Z4" s="1394"/>
      <c r="AA4" s="1394"/>
      <c r="AB4" s="1394"/>
      <c r="AC4" s="1394"/>
      <c r="AD4" s="1394"/>
      <c r="AE4" s="1394"/>
      <c r="AF4" s="1394"/>
      <c r="AG4" s="1394"/>
      <c r="AH4" s="1394"/>
      <c r="AI4" s="1394"/>
      <c r="AJ4" s="1394"/>
      <c r="AK4" s="1394"/>
      <c r="AL4" s="1394"/>
      <c r="AM4" s="1394"/>
      <c r="AN4" s="1394"/>
      <c r="AO4" s="1394"/>
      <c r="AP4" s="1394"/>
      <c r="AQ4" s="1394"/>
      <c r="AR4" s="1394"/>
      <c r="AS4" s="1394"/>
      <c r="AT4" s="1394"/>
      <c r="AU4" s="1394"/>
      <c r="AV4" s="1395"/>
      <c r="AW4" s="1386" t="s">
        <v>450</v>
      </c>
      <c r="AX4" s="1387"/>
      <c r="AY4" s="1387"/>
      <c r="AZ4" s="1387"/>
      <c r="BA4" s="1387"/>
      <c r="BB4" s="1387"/>
      <c r="BC4" s="1387"/>
      <c r="BD4" s="1387"/>
      <c r="BE4" s="1387"/>
      <c r="BF4" s="1387"/>
      <c r="BG4" s="1387"/>
      <c r="BH4" s="1387"/>
      <c r="BI4" s="1387"/>
      <c r="BJ4" s="1387"/>
      <c r="BK4" s="1387"/>
      <c r="BL4" s="1387"/>
      <c r="BM4" s="1387"/>
      <c r="BN4" s="1387"/>
      <c r="BO4" s="1387"/>
      <c r="BP4" s="1387"/>
      <c r="BQ4" s="1387"/>
      <c r="BR4" s="1387"/>
      <c r="BS4" s="1387"/>
      <c r="BT4" s="1387"/>
      <c r="BU4" s="1387"/>
      <c r="BV4" s="1387"/>
      <c r="BW4" s="1387"/>
      <c r="BX4" s="1387"/>
      <c r="BY4" s="1387"/>
      <c r="BZ4" s="1387"/>
      <c r="CA4" s="1387"/>
      <c r="CB4" s="1387"/>
      <c r="CC4" s="1387"/>
      <c r="CD4" s="1387"/>
      <c r="CE4" s="1387"/>
      <c r="CF4" s="1387"/>
      <c r="CG4" s="1388"/>
    </row>
    <row r="5" spans="1:85" s="249" customFormat="1" ht="27.6" customHeight="1" thickBot="1">
      <c r="A5" s="413"/>
      <c r="B5" s="413"/>
      <c r="C5" s="413"/>
      <c r="D5" s="413"/>
      <c r="E5" s="417"/>
      <c r="G5" s="415" t="s">
        <v>651</v>
      </c>
      <c r="H5" s="1380" t="s">
        <v>412</v>
      </c>
      <c r="I5" s="1381"/>
      <c r="J5" s="1382"/>
      <c r="K5" s="1380" t="s">
        <v>675</v>
      </c>
      <c r="L5" s="1381"/>
      <c r="M5" s="1382"/>
      <c r="N5" s="1380" t="s">
        <v>413</v>
      </c>
      <c r="O5" s="1381"/>
      <c r="P5" s="1382"/>
      <c r="Q5" s="1381" t="s">
        <v>414</v>
      </c>
      <c r="R5" s="1381"/>
      <c r="S5" s="1381"/>
      <c r="T5" s="1380" t="s">
        <v>411</v>
      </c>
      <c r="U5" s="1382"/>
      <c r="V5" s="1380" t="s">
        <v>410</v>
      </c>
      <c r="W5" s="1381"/>
      <c r="X5" s="1382"/>
      <c r="Y5" s="1380" t="s">
        <v>673</v>
      </c>
      <c r="Z5" s="1381"/>
      <c r="AA5" s="1381"/>
      <c r="AB5" s="1381"/>
      <c r="AC5" s="1381"/>
      <c r="AD5" s="1382"/>
      <c r="AE5" s="1381" t="s">
        <v>674</v>
      </c>
      <c r="AF5" s="1381"/>
      <c r="AG5" s="1381"/>
      <c r="AH5" s="1381"/>
      <c r="AI5" s="1381"/>
      <c r="AJ5" s="1382"/>
      <c r="AK5" s="1380" t="s">
        <v>421</v>
      </c>
      <c r="AL5" s="1381"/>
      <c r="AM5" s="1381"/>
      <c r="AN5" s="1381"/>
      <c r="AO5" s="1381"/>
      <c r="AP5" s="1382"/>
      <c r="AQ5" s="1381" t="s">
        <v>678</v>
      </c>
      <c r="AR5" s="1381"/>
      <c r="AS5" s="1381"/>
      <c r="AT5" s="1381"/>
      <c r="AU5" s="1381"/>
      <c r="AV5" s="1382"/>
      <c r="AW5" s="1380" t="s">
        <v>432</v>
      </c>
      <c r="AX5" s="1381"/>
      <c r="AY5" s="1381"/>
      <c r="AZ5" s="1381"/>
      <c r="BA5" s="1381"/>
      <c r="BB5" s="1381"/>
      <c r="BC5" s="1381"/>
      <c r="BD5" s="1381"/>
      <c r="BE5" s="1381"/>
      <c r="BF5" s="1381"/>
      <c r="BG5" s="1381"/>
      <c r="BH5" s="1382"/>
      <c r="BI5" s="1389" t="s">
        <v>213</v>
      </c>
      <c r="BJ5" s="1390"/>
      <c r="BK5" s="1390"/>
      <c r="BL5" s="1390"/>
      <c r="BM5" s="1390"/>
      <c r="BN5" s="1390"/>
      <c r="BO5" s="1390"/>
      <c r="BP5" s="1390"/>
      <c r="BQ5" s="1390"/>
      <c r="BR5" s="1390"/>
      <c r="BS5" s="1390"/>
      <c r="BT5" s="1391"/>
      <c r="BU5" s="1380" t="s">
        <v>411</v>
      </c>
      <c r="BV5" s="1382"/>
      <c r="BW5" s="1381" t="s">
        <v>410</v>
      </c>
      <c r="BX5" s="1381"/>
      <c r="BY5" s="1382"/>
      <c r="BZ5" s="1392" t="s">
        <v>446</v>
      </c>
      <c r="CA5" s="1385"/>
      <c r="CB5" s="1392" t="s">
        <v>447</v>
      </c>
      <c r="CC5" s="1384"/>
      <c r="CD5" s="1385"/>
      <c r="CE5" s="1384" t="s">
        <v>453</v>
      </c>
      <c r="CF5" s="1384"/>
      <c r="CG5" s="1385"/>
    </row>
    <row r="6" spans="1:85" s="424" customFormat="1" ht="64.150000000000006" customHeight="1" thickBot="1">
      <c r="A6" s="419"/>
      <c r="B6" s="419"/>
      <c r="C6" s="419"/>
      <c r="D6" s="420" t="s">
        <v>16</v>
      </c>
      <c r="E6" s="421" t="s">
        <v>6</v>
      </c>
      <c r="F6" s="421" t="s">
        <v>283</v>
      </c>
      <c r="G6" s="528" t="s">
        <v>206</v>
      </c>
      <c r="H6" s="602" t="s">
        <v>411</v>
      </c>
      <c r="I6" s="423" t="s">
        <v>410</v>
      </c>
      <c r="J6" s="422" t="s">
        <v>174</v>
      </c>
      <c r="K6" s="602" t="s">
        <v>411</v>
      </c>
      <c r="L6" s="423" t="s">
        <v>410</v>
      </c>
      <c r="M6" s="422" t="s">
        <v>174</v>
      </c>
      <c r="N6" s="578" t="s">
        <v>404</v>
      </c>
      <c r="O6" s="534" t="s">
        <v>405</v>
      </c>
      <c r="P6" s="603" t="s">
        <v>406</v>
      </c>
      <c r="Q6" s="608" t="s">
        <v>411</v>
      </c>
      <c r="R6" s="598" t="s">
        <v>410</v>
      </c>
      <c r="S6" s="609" t="s">
        <v>174</v>
      </c>
      <c r="T6" s="588" t="s">
        <v>407</v>
      </c>
      <c r="U6" s="589" t="s">
        <v>408</v>
      </c>
      <c r="V6" s="588" t="s">
        <v>409</v>
      </c>
      <c r="W6" s="575" t="s">
        <v>407</v>
      </c>
      <c r="X6" s="589" t="s">
        <v>408</v>
      </c>
      <c r="Y6" s="595" t="s">
        <v>416</v>
      </c>
      <c r="Z6" s="576" t="s">
        <v>417</v>
      </c>
      <c r="AA6" s="576" t="s">
        <v>418</v>
      </c>
      <c r="AB6" s="576" t="s">
        <v>419</v>
      </c>
      <c r="AC6" s="576" t="s">
        <v>433</v>
      </c>
      <c r="AD6" s="596" t="s">
        <v>434</v>
      </c>
      <c r="AE6" s="597" t="s">
        <v>134</v>
      </c>
      <c r="AF6" s="598" t="s">
        <v>133</v>
      </c>
      <c r="AG6" s="598" t="s">
        <v>136</v>
      </c>
      <c r="AH6" s="598" t="s">
        <v>135</v>
      </c>
      <c r="AI6" s="598" t="s">
        <v>451</v>
      </c>
      <c r="AJ6" s="598" t="s">
        <v>452</v>
      </c>
      <c r="AK6" s="595" t="s">
        <v>416</v>
      </c>
      <c r="AL6" s="576" t="s">
        <v>417</v>
      </c>
      <c r="AM6" s="576" t="s">
        <v>418</v>
      </c>
      <c r="AN6" s="576" t="s">
        <v>419</v>
      </c>
      <c r="AO6" s="576" t="s">
        <v>433</v>
      </c>
      <c r="AP6" s="596" t="s">
        <v>434</v>
      </c>
      <c r="AQ6" s="597" t="s">
        <v>134</v>
      </c>
      <c r="AR6" s="598" t="s">
        <v>133</v>
      </c>
      <c r="AS6" s="598" t="s">
        <v>136</v>
      </c>
      <c r="AT6" s="598" t="s">
        <v>135</v>
      </c>
      <c r="AU6" s="598" t="s">
        <v>451</v>
      </c>
      <c r="AV6" s="598" t="s">
        <v>452</v>
      </c>
      <c r="AW6" s="582" t="s">
        <v>422</v>
      </c>
      <c r="AX6" s="582" t="s">
        <v>423</v>
      </c>
      <c r="AY6" s="582" t="s">
        <v>424</v>
      </c>
      <c r="AZ6" s="582" t="s">
        <v>435</v>
      </c>
      <c r="BA6" s="582" t="s">
        <v>425</v>
      </c>
      <c r="BB6" s="582" t="s">
        <v>426</v>
      </c>
      <c r="BC6" s="583" t="s">
        <v>427</v>
      </c>
      <c r="BD6" s="583" t="s">
        <v>436</v>
      </c>
      <c r="BE6" s="584" t="s">
        <v>428</v>
      </c>
      <c r="BF6" s="584" t="s">
        <v>429</v>
      </c>
      <c r="BG6" s="585" t="s">
        <v>430</v>
      </c>
      <c r="BH6" s="586" t="s">
        <v>431</v>
      </c>
      <c r="BI6" s="578" t="s">
        <v>422</v>
      </c>
      <c r="BJ6" s="423" t="s">
        <v>437</v>
      </c>
      <c r="BK6" s="423" t="s">
        <v>438</v>
      </c>
      <c r="BL6" s="248" t="s">
        <v>439</v>
      </c>
      <c r="BM6" s="535" t="s">
        <v>425</v>
      </c>
      <c r="BN6" s="423" t="s">
        <v>440</v>
      </c>
      <c r="BO6" s="422" t="s">
        <v>441</v>
      </c>
      <c r="BP6" s="536" t="s">
        <v>442</v>
      </c>
      <c r="BQ6" s="423" t="s">
        <v>428</v>
      </c>
      <c r="BR6" s="423" t="s">
        <v>443</v>
      </c>
      <c r="BS6" s="423" t="s">
        <v>444</v>
      </c>
      <c r="BT6" s="422" t="s">
        <v>445</v>
      </c>
      <c r="BU6" s="1293" t="s">
        <v>407</v>
      </c>
      <c r="BV6" s="589" t="s">
        <v>408</v>
      </c>
      <c r="BW6" s="1286" t="s">
        <v>409</v>
      </c>
      <c r="BX6" s="575" t="s">
        <v>407</v>
      </c>
      <c r="BY6" s="589" t="s">
        <v>408</v>
      </c>
      <c r="BZ6" s="608" t="s">
        <v>448</v>
      </c>
      <c r="CA6" s="609" t="s">
        <v>449</v>
      </c>
      <c r="CB6" s="608" t="s">
        <v>411</v>
      </c>
      <c r="CC6" s="598" t="s">
        <v>410</v>
      </c>
      <c r="CD6" s="609" t="s">
        <v>174</v>
      </c>
      <c r="CE6" s="597" t="s">
        <v>454</v>
      </c>
      <c r="CF6" s="607" t="s">
        <v>455</v>
      </c>
      <c r="CG6" s="609" t="s">
        <v>456</v>
      </c>
    </row>
    <row r="7" spans="1:85" s="424" customFormat="1" ht="16.149999999999999" customHeight="1">
      <c r="A7" s="419"/>
      <c r="B7" s="419"/>
      <c r="C7" s="419"/>
      <c r="D7" s="427" t="s">
        <v>18</v>
      </c>
      <c r="E7" s="429" t="s">
        <v>184</v>
      </c>
      <c r="F7" s="428">
        <v>2018</v>
      </c>
      <c r="G7" s="430" t="s">
        <v>189</v>
      </c>
      <c r="H7" s="436"/>
      <c r="I7" s="437"/>
      <c r="J7" s="591"/>
      <c r="K7" s="436"/>
      <c r="L7" s="437"/>
      <c r="M7" s="591"/>
      <c r="N7" s="436"/>
      <c r="O7" s="437"/>
      <c r="P7" s="591"/>
      <c r="Q7" s="439">
        <f t="shared" ref="Q7:Q38" si="0">IFERROR(N7/H7, 0)</f>
        <v>0</v>
      </c>
      <c r="R7" s="431">
        <f t="shared" ref="R7:R38" si="1">IFERROR(O7/I7, 0)</f>
        <v>0</v>
      </c>
      <c r="S7" s="509">
        <f t="shared" ref="S7:S38" si="2">IFERROR(P7/J7, 0)</f>
        <v>0</v>
      </c>
      <c r="T7" s="590"/>
      <c r="U7" s="628"/>
      <c r="V7" s="626"/>
      <c r="W7" s="627"/>
      <c r="X7" s="628"/>
      <c r="Y7" s="437"/>
      <c r="Z7" s="437"/>
      <c r="AA7" s="437"/>
      <c r="AB7" s="437"/>
      <c r="AC7" s="437"/>
      <c r="AD7" s="437"/>
      <c r="AE7" s="599">
        <f>IFERROR(Y7/K7, 0)</f>
        <v>0</v>
      </c>
      <c r="AF7" s="438">
        <f>IFERROR(Z7/K7, 0)</f>
        <v>0</v>
      </c>
      <c r="AG7" s="438">
        <f>IFERROR(AA7/L7, 0)</f>
        <v>0</v>
      </c>
      <c r="AH7" s="438">
        <f>IFERROR(AB7/L7, 0)</f>
        <v>0</v>
      </c>
      <c r="AI7" s="438">
        <f>IFERROR(AC7/M7, 0)</f>
        <v>0</v>
      </c>
      <c r="AJ7" s="600">
        <f>IFERROR(AD7/M7, 0)</f>
        <v>0</v>
      </c>
      <c r="AK7" s="437"/>
      <c r="AL7" s="437"/>
      <c r="AM7" s="437"/>
      <c r="AN7" s="437"/>
      <c r="AO7" s="437"/>
      <c r="AP7" s="437"/>
      <c r="AQ7" s="599">
        <f>IFERROR(AK7/H7, 0)</f>
        <v>0</v>
      </c>
      <c r="AR7" s="438">
        <f>IFERROR(AL7/H7, 0)</f>
        <v>0</v>
      </c>
      <c r="AS7" s="438">
        <f>IFERROR(AM7/I7, 0)</f>
        <v>0</v>
      </c>
      <c r="AT7" s="438">
        <f>IFERROR(AN7/I7, 0)</f>
        <v>0</v>
      </c>
      <c r="AU7" s="438">
        <f>IFERROR(AO7/J7, 0)</f>
        <v>0</v>
      </c>
      <c r="AV7" s="600">
        <f>IFERROR(AP7/J7, 0)</f>
        <v>0</v>
      </c>
      <c r="AW7" s="1179"/>
      <c r="AX7" s="1180"/>
      <c r="AY7" s="1180"/>
      <c r="AZ7" s="1180"/>
      <c r="BA7" s="1180"/>
      <c r="BB7" s="1180"/>
      <c r="BC7" s="1181"/>
      <c r="BD7" s="1181"/>
      <c r="BE7" s="1181"/>
      <c r="BF7" s="1181"/>
      <c r="BG7" s="1181"/>
      <c r="BH7" s="1182"/>
      <c r="BI7" s="1183"/>
      <c r="BJ7" s="1184"/>
      <c r="BK7" s="1184"/>
      <c r="BL7" s="1184"/>
      <c r="BM7" s="1184"/>
      <c r="BN7" s="1184"/>
      <c r="BO7" s="1185"/>
      <c r="BP7" s="1185"/>
      <c r="BQ7" s="1185"/>
      <c r="BR7" s="1185"/>
      <c r="BS7" s="1185"/>
      <c r="BT7" s="1186"/>
      <c r="BU7" s="1187"/>
      <c r="BV7" s="1189"/>
      <c r="BW7" s="1287"/>
      <c r="BX7" s="1188"/>
      <c r="BY7" s="1189"/>
      <c r="BZ7" s="610">
        <f t="shared" ref="BZ7:BZ38" si="3">IFERROR(BS7/BG7, 0)</f>
        <v>0</v>
      </c>
      <c r="CA7" s="612">
        <f t="shared" ref="CA7:CA38" si="4">IFERROR(BT7/BH7, 0)</f>
        <v>0</v>
      </c>
      <c r="CB7" s="610">
        <f t="shared" ref="CB7:CB70" si="5">IFERROR(BI7/AW7, 0)</f>
        <v>0</v>
      </c>
      <c r="CC7" s="611">
        <f t="shared" ref="CC7:CC70" si="6">IFERROR(BM7/BA7, 0)</f>
        <v>0</v>
      </c>
      <c r="CD7" s="612">
        <f t="shared" ref="CD7:CD70" si="7">IFERROR(BQ7/BE7, 0)</f>
        <v>0</v>
      </c>
      <c r="CE7" s="615">
        <f t="shared" ref="CE7:CE38" si="8">IFERROR(BO7/BC7, 0)</f>
        <v>0</v>
      </c>
      <c r="CF7" s="611">
        <f t="shared" ref="CF7:CF38" si="9">IFERROR(BN7/BB7, 0)</f>
        <v>0</v>
      </c>
      <c r="CG7" s="612">
        <f t="shared" ref="CG7:CG38" si="10">IFERROR(BR7/BF7, 0)</f>
        <v>0</v>
      </c>
    </row>
    <row r="8" spans="1:85" ht="13.15" customHeight="1">
      <c r="A8" s="425"/>
      <c r="B8" s="425"/>
      <c r="C8" s="425"/>
      <c r="D8" s="427" t="s">
        <v>18</v>
      </c>
      <c r="E8" s="429" t="s">
        <v>184</v>
      </c>
      <c r="F8" s="428">
        <v>2018</v>
      </c>
      <c r="G8" s="430" t="s">
        <v>400</v>
      </c>
      <c r="H8" s="436"/>
      <c r="I8" s="437"/>
      <c r="J8" s="591"/>
      <c r="K8" s="436"/>
      <c r="L8" s="437"/>
      <c r="M8" s="591"/>
      <c r="N8" s="436"/>
      <c r="O8" s="437"/>
      <c r="P8" s="591"/>
      <c r="Q8" s="439">
        <f t="shared" si="0"/>
        <v>0</v>
      </c>
      <c r="R8" s="431">
        <f t="shared" si="1"/>
        <v>0</v>
      </c>
      <c r="S8" s="509">
        <f t="shared" si="2"/>
        <v>0</v>
      </c>
      <c r="T8" s="590"/>
      <c r="U8" s="628"/>
      <c r="V8" s="626"/>
      <c r="W8" s="627"/>
      <c r="X8" s="628"/>
      <c r="Y8" s="437"/>
      <c r="Z8" s="437"/>
      <c r="AA8" s="437"/>
      <c r="AB8" s="437"/>
      <c r="AC8" s="437"/>
      <c r="AD8" s="437"/>
      <c r="AE8" s="439">
        <f t="shared" ref="AE8:AE71" si="11">IFERROR(Y8/K8, 0)</f>
        <v>0</v>
      </c>
      <c r="AF8" s="431">
        <f t="shared" ref="AF8:AF71" si="12">IFERROR(Z8/K8, 0)</f>
        <v>0</v>
      </c>
      <c r="AG8" s="431">
        <f t="shared" ref="AG8:AG71" si="13">IFERROR(AA8/L8, 0)</f>
        <v>0</v>
      </c>
      <c r="AH8" s="431">
        <f t="shared" ref="AH8:AH71" si="14">IFERROR(AB8/L8, 0)</f>
        <v>0</v>
      </c>
      <c r="AI8" s="431">
        <f t="shared" ref="AI8:AI71" si="15">IFERROR(AC8/M8, 0)</f>
        <v>0</v>
      </c>
      <c r="AJ8" s="509">
        <f t="shared" ref="AJ8:AJ71" si="16">IFERROR(AD8/M8, 0)</f>
        <v>0</v>
      </c>
      <c r="AK8" s="437"/>
      <c r="AL8" s="437"/>
      <c r="AM8" s="437"/>
      <c r="AN8" s="437"/>
      <c r="AO8" s="437"/>
      <c r="AP8" s="437"/>
      <c r="AQ8" s="439">
        <f t="shared" ref="AQ8:AQ71" si="17">IFERROR(AK8/H8, 0)</f>
        <v>0</v>
      </c>
      <c r="AR8" s="431">
        <f t="shared" ref="AR8:AR71" si="18">IFERROR(AL8/H8, 0)</f>
        <v>0</v>
      </c>
      <c r="AS8" s="431">
        <f t="shared" ref="AS8:AS71" si="19">IFERROR(AM8/I8, 0)</f>
        <v>0</v>
      </c>
      <c r="AT8" s="431">
        <f t="shared" ref="AT8:AT71" si="20">IFERROR(AN8/I8, 0)</f>
        <v>0</v>
      </c>
      <c r="AU8" s="431">
        <f t="shared" ref="AU8:AU71" si="21">IFERROR(AO8/J8, 0)</f>
        <v>0</v>
      </c>
      <c r="AV8" s="509">
        <f t="shared" ref="AV8:AV71" si="22">IFERROR(AP8/J8, 0)</f>
        <v>0</v>
      </c>
      <c r="AW8" s="1183"/>
      <c r="AX8" s="1184"/>
      <c r="AY8" s="1184"/>
      <c r="AZ8" s="1184"/>
      <c r="BA8" s="1184"/>
      <c r="BB8" s="1184"/>
      <c r="BC8" s="1185"/>
      <c r="BD8" s="1185"/>
      <c r="BE8" s="1185"/>
      <c r="BF8" s="1185"/>
      <c r="BG8" s="1185"/>
      <c r="BH8" s="1186"/>
      <c r="BI8" s="1183"/>
      <c r="BJ8" s="1184"/>
      <c r="BK8" s="1184"/>
      <c r="BL8" s="1184"/>
      <c r="BM8" s="1184"/>
      <c r="BN8" s="1184"/>
      <c r="BO8" s="1185"/>
      <c r="BP8" s="1185"/>
      <c r="BQ8" s="1185"/>
      <c r="BR8" s="1185"/>
      <c r="BS8" s="1185"/>
      <c r="BT8" s="1186"/>
      <c r="BU8" s="1190"/>
      <c r="BV8" s="1192"/>
      <c r="BW8" s="1288"/>
      <c r="BX8" s="1191"/>
      <c r="BY8" s="1192"/>
      <c r="BZ8" s="613">
        <f t="shared" si="3"/>
        <v>0</v>
      </c>
      <c r="CA8" s="614">
        <f t="shared" si="4"/>
        <v>0</v>
      </c>
      <c r="CB8" s="613">
        <f t="shared" si="5"/>
        <v>0</v>
      </c>
      <c r="CC8" s="577">
        <f t="shared" si="6"/>
        <v>0</v>
      </c>
      <c r="CD8" s="614">
        <f t="shared" si="7"/>
        <v>0</v>
      </c>
      <c r="CE8" s="616">
        <f t="shared" si="8"/>
        <v>0</v>
      </c>
      <c r="CF8" s="577">
        <f t="shared" si="9"/>
        <v>0</v>
      </c>
      <c r="CG8" s="614">
        <f t="shared" si="10"/>
        <v>0</v>
      </c>
    </row>
    <row r="9" spans="1:85" ht="13.15" customHeight="1">
      <c r="A9" s="425"/>
      <c r="B9" s="425"/>
      <c r="C9" s="425"/>
      <c r="D9" s="427" t="s">
        <v>16</v>
      </c>
      <c r="E9" s="429" t="s">
        <v>184</v>
      </c>
      <c r="F9" s="428">
        <v>2018</v>
      </c>
      <c r="G9" s="432" t="s">
        <v>587</v>
      </c>
      <c r="H9" s="436"/>
      <c r="I9" s="437"/>
      <c r="J9" s="591"/>
      <c r="K9" s="436"/>
      <c r="L9" s="437"/>
      <c r="M9" s="591"/>
      <c r="N9" s="436"/>
      <c r="O9" s="437"/>
      <c r="P9" s="591"/>
      <c r="Q9" s="439">
        <f t="shared" si="0"/>
        <v>0</v>
      </c>
      <c r="R9" s="431">
        <f t="shared" si="1"/>
        <v>0</v>
      </c>
      <c r="S9" s="509">
        <f t="shared" si="2"/>
        <v>0</v>
      </c>
      <c r="T9" s="590"/>
      <c r="U9" s="628"/>
      <c r="V9" s="626"/>
      <c r="W9" s="627"/>
      <c r="X9" s="628"/>
      <c r="Y9" s="437"/>
      <c r="Z9" s="437"/>
      <c r="AA9" s="437"/>
      <c r="AB9" s="437"/>
      <c r="AC9" s="437"/>
      <c r="AD9" s="437"/>
      <c r="AE9" s="439">
        <f t="shared" si="11"/>
        <v>0</v>
      </c>
      <c r="AF9" s="431">
        <f t="shared" si="12"/>
        <v>0</v>
      </c>
      <c r="AG9" s="431">
        <f t="shared" si="13"/>
        <v>0</v>
      </c>
      <c r="AH9" s="431">
        <f t="shared" si="14"/>
        <v>0</v>
      </c>
      <c r="AI9" s="431">
        <f t="shared" si="15"/>
        <v>0</v>
      </c>
      <c r="AJ9" s="509">
        <f t="shared" si="16"/>
        <v>0</v>
      </c>
      <c r="AK9" s="437"/>
      <c r="AL9" s="437"/>
      <c r="AM9" s="437"/>
      <c r="AN9" s="437"/>
      <c r="AO9" s="437"/>
      <c r="AP9" s="437"/>
      <c r="AQ9" s="439">
        <f t="shared" si="17"/>
        <v>0</v>
      </c>
      <c r="AR9" s="431">
        <f t="shared" si="18"/>
        <v>0</v>
      </c>
      <c r="AS9" s="431">
        <f t="shared" si="19"/>
        <v>0</v>
      </c>
      <c r="AT9" s="431">
        <f t="shared" si="20"/>
        <v>0</v>
      </c>
      <c r="AU9" s="431">
        <f t="shared" si="21"/>
        <v>0</v>
      </c>
      <c r="AV9" s="509">
        <f t="shared" si="22"/>
        <v>0</v>
      </c>
      <c r="AW9" s="1183"/>
      <c r="AX9" s="1184"/>
      <c r="AY9" s="1184"/>
      <c r="AZ9" s="1184"/>
      <c r="BA9" s="1184"/>
      <c r="BB9" s="1184"/>
      <c r="BC9" s="1185"/>
      <c r="BD9" s="1185"/>
      <c r="BE9" s="1185"/>
      <c r="BF9" s="1185"/>
      <c r="BG9" s="1185"/>
      <c r="BH9" s="1186"/>
      <c r="BI9" s="1183"/>
      <c r="BJ9" s="1184"/>
      <c r="BK9" s="1184"/>
      <c r="BL9" s="1184"/>
      <c r="BM9" s="1184"/>
      <c r="BN9" s="1184"/>
      <c r="BO9" s="1185"/>
      <c r="BP9" s="1185"/>
      <c r="BQ9" s="1185"/>
      <c r="BR9" s="1185"/>
      <c r="BS9" s="1185"/>
      <c r="BT9" s="1186"/>
      <c r="BU9" s="1190"/>
      <c r="BV9" s="1192"/>
      <c r="BW9" s="1288"/>
      <c r="BX9" s="1191"/>
      <c r="BY9" s="1192"/>
      <c r="BZ9" s="613">
        <f t="shared" si="3"/>
        <v>0</v>
      </c>
      <c r="CA9" s="614">
        <f t="shared" si="4"/>
        <v>0</v>
      </c>
      <c r="CB9" s="613">
        <f t="shared" si="5"/>
        <v>0</v>
      </c>
      <c r="CC9" s="577">
        <f t="shared" si="6"/>
        <v>0</v>
      </c>
      <c r="CD9" s="614">
        <f t="shared" si="7"/>
        <v>0</v>
      </c>
      <c r="CE9" s="616">
        <f t="shared" si="8"/>
        <v>0</v>
      </c>
      <c r="CF9" s="577">
        <f t="shared" si="9"/>
        <v>0</v>
      </c>
      <c r="CG9" s="614">
        <f t="shared" si="10"/>
        <v>0</v>
      </c>
    </row>
    <row r="10" spans="1:85" ht="13.15" customHeight="1">
      <c r="A10" s="425"/>
      <c r="B10" s="425"/>
      <c r="C10" s="425"/>
      <c r="D10" s="427" t="s">
        <v>16</v>
      </c>
      <c r="E10" s="429" t="s">
        <v>184</v>
      </c>
      <c r="F10" s="428">
        <v>2018</v>
      </c>
      <c r="G10" s="432" t="s">
        <v>589</v>
      </c>
      <c r="H10" s="436"/>
      <c r="I10" s="437"/>
      <c r="J10" s="591"/>
      <c r="K10" s="436"/>
      <c r="L10" s="437"/>
      <c r="M10" s="591"/>
      <c r="N10" s="436"/>
      <c r="O10" s="437"/>
      <c r="P10" s="591"/>
      <c r="Q10" s="439">
        <f t="shared" si="0"/>
        <v>0</v>
      </c>
      <c r="R10" s="431">
        <f t="shared" si="1"/>
        <v>0</v>
      </c>
      <c r="S10" s="509">
        <f t="shared" si="2"/>
        <v>0</v>
      </c>
      <c r="T10" s="590"/>
      <c r="U10" s="628"/>
      <c r="V10" s="626"/>
      <c r="W10" s="627"/>
      <c r="X10" s="628"/>
      <c r="Y10" s="437"/>
      <c r="Z10" s="437"/>
      <c r="AA10" s="437"/>
      <c r="AB10" s="437"/>
      <c r="AC10" s="437"/>
      <c r="AD10" s="437"/>
      <c r="AE10" s="439">
        <f t="shared" si="11"/>
        <v>0</v>
      </c>
      <c r="AF10" s="431">
        <f t="shared" si="12"/>
        <v>0</v>
      </c>
      <c r="AG10" s="431">
        <f t="shared" si="13"/>
        <v>0</v>
      </c>
      <c r="AH10" s="431">
        <f t="shared" si="14"/>
        <v>0</v>
      </c>
      <c r="AI10" s="431">
        <f t="shared" si="15"/>
        <v>0</v>
      </c>
      <c r="AJ10" s="509">
        <f t="shared" si="16"/>
        <v>0</v>
      </c>
      <c r="AK10" s="437"/>
      <c r="AL10" s="437"/>
      <c r="AM10" s="437"/>
      <c r="AN10" s="437"/>
      <c r="AO10" s="437"/>
      <c r="AP10" s="437"/>
      <c r="AQ10" s="439">
        <f t="shared" si="17"/>
        <v>0</v>
      </c>
      <c r="AR10" s="431">
        <f t="shared" si="18"/>
        <v>0</v>
      </c>
      <c r="AS10" s="431">
        <f t="shared" si="19"/>
        <v>0</v>
      </c>
      <c r="AT10" s="431">
        <f t="shared" si="20"/>
        <v>0</v>
      </c>
      <c r="AU10" s="431">
        <f t="shared" si="21"/>
        <v>0</v>
      </c>
      <c r="AV10" s="509">
        <f t="shared" si="22"/>
        <v>0</v>
      </c>
      <c r="AW10" s="1183"/>
      <c r="AX10" s="1184"/>
      <c r="AY10" s="1184"/>
      <c r="AZ10" s="1184"/>
      <c r="BA10" s="1184"/>
      <c r="BB10" s="1184"/>
      <c r="BC10" s="1185"/>
      <c r="BD10" s="1185"/>
      <c r="BE10" s="1185"/>
      <c r="BF10" s="1185"/>
      <c r="BG10" s="1185"/>
      <c r="BH10" s="1186"/>
      <c r="BI10" s="1183"/>
      <c r="BJ10" s="1184"/>
      <c r="BK10" s="1184"/>
      <c r="BL10" s="1184"/>
      <c r="BM10" s="1184"/>
      <c r="BN10" s="1184"/>
      <c r="BO10" s="1185"/>
      <c r="BP10" s="1185"/>
      <c r="BQ10" s="1185"/>
      <c r="BR10" s="1185"/>
      <c r="BS10" s="1185"/>
      <c r="BT10" s="1186"/>
      <c r="BU10" s="1190"/>
      <c r="BV10" s="1192"/>
      <c r="BW10" s="1288"/>
      <c r="BX10" s="1191"/>
      <c r="BY10" s="1192"/>
      <c r="BZ10" s="613">
        <f t="shared" si="3"/>
        <v>0</v>
      </c>
      <c r="CA10" s="614">
        <f t="shared" si="4"/>
        <v>0</v>
      </c>
      <c r="CB10" s="613">
        <f t="shared" si="5"/>
        <v>0</v>
      </c>
      <c r="CC10" s="577">
        <f t="shared" si="6"/>
        <v>0</v>
      </c>
      <c r="CD10" s="614">
        <f t="shared" si="7"/>
        <v>0</v>
      </c>
      <c r="CE10" s="616">
        <f t="shared" si="8"/>
        <v>0</v>
      </c>
      <c r="CF10" s="577">
        <f t="shared" si="9"/>
        <v>0</v>
      </c>
      <c r="CG10" s="614">
        <f t="shared" si="10"/>
        <v>0</v>
      </c>
    </row>
    <row r="11" spans="1:85" ht="13.15" customHeight="1">
      <c r="A11" s="425"/>
      <c r="B11" s="425"/>
      <c r="C11" s="425"/>
      <c r="D11" s="427" t="s">
        <v>16</v>
      </c>
      <c r="E11" s="429" t="s">
        <v>184</v>
      </c>
      <c r="F11" s="428">
        <v>2018</v>
      </c>
      <c r="G11" s="432" t="s">
        <v>584</v>
      </c>
      <c r="H11" s="436"/>
      <c r="I11" s="437"/>
      <c r="J11" s="591"/>
      <c r="K11" s="436"/>
      <c r="L11" s="437"/>
      <c r="M11" s="591"/>
      <c r="N11" s="436"/>
      <c r="O11" s="437"/>
      <c r="P11" s="591"/>
      <c r="Q11" s="439">
        <f t="shared" si="0"/>
        <v>0</v>
      </c>
      <c r="R11" s="431">
        <f t="shared" si="1"/>
        <v>0</v>
      </c>
      <c r="S11" s="509">
        <f t="shared" si="2"/>
        <v>0</v>
      </c>
      <c r="T11" s="590"/>
      <c r="U11" s="628"/>
      <c r="V11" s="626"/>
      <c r="W11" s="627"/>
      <c r="X11" s="628"/>
      <c r="Y11" s="437"/>
      <c r="Z11" s="437"/>
      <c r="AA11" s="437"/>
      <c r="AB11" s="437"/>
      <c r="AC11" s="437"/>
      <c r="AD11" s="437"/>
      <c r="AE11" s="439">
        <f t="shared" si="11"/>
        <v>0</v>
      </c>
      <c r="AF11" s="431">
        <f t="shared" si="12"/>
        <v>0</v>
      </c>
      <c r="AG11" s="431">
        <f t="shared" si="13"/>
        <v>0</v>
      </c>
      <c r="AH11" s="431">
        <f t="shared" si="14"/>
        <v>0</v>
      </c>
      <c r="AI11" s="431">
        <f t="shared" si="15"/>
        <v>0</v>
      </c>
      <c r="AJ11" s="509">
        <f t="shared" si="16"/>
        <v>0</v>
      </c>
      <c r="AK11" s="437"/>
      <c r="AL11" s="437"/>
      <c r="AM11" s="437"/>
      <c r="AN11" s="437"/>
      <c r="AO11" s="437"/>
      <c r="AP11" s="437"/>
      <c r="AQ11" s="439">
        <f t="shared" si="17"/>
        <v>0</v>
      </c>
      <c r="AR11" s="431">
        <f t="shared" si="18"/>
        <v>0</v>
      </c>
      <c r="AS11" s="431">
        <f t="shared" si="19"/>
        <v>0</v>
      </c>
      <c r="AT11" s="431">
        <f t="shared" si="20"/>
        <v>0</v>
      </c>
      <c r="AU11" s="431">
        <f t="shared" si="21"/>
        <v>0</v>
      </c>
      <c r="AV11" s="509">
        <f t="shared" si="22"/>
        <v>0</v>
      </c>
      <c r="AW11" s="1183"/>
      <c r="AX11" s="1184"/>
      <c r="AY11" s="1184"/>
      <c r="AZ11" s="1184"/>
      <c r="BA11" s="1184"/>
      <c r="BB11" s="1184"/>
      <c r="BC11" s="1185"/>
      <c r="BD11" s="1185"/>
      <c r="BE11" s="1185"/>
      <c r="BF11" s="1185"/>
      <c r="BG11" s="1185"/>
      <c r="BH11" s="1186"/>
      <c r="BI11" s="1183"/>
      <c r="BJ11" s="1184"/>
      <c r="BK11" s="1184"/>
      <c r="BL11" s="1184"/>
      <c r="BM11" s="1184"/>
      <c r="BN11" s="1184"/>
      <c r="BO11" s="1185"/>
      <c r="BP11" s="1185"/>
      <c r="BQ11" s="1185"/>
      <c r="BR11" s="1185"/>
      <c r="BS11" s="1185"/>
      <c r="BT11" s="1186"/>
      <c r="BU11" s="1190"/>
      <c r="BV11" s="1192"/>
      <c r="BW11" s="1288"/>
      <c r="BX11" s="1191"/>
      <c r="BY11" s="1192"/>
      <c r="BZ11" s="613">
        <f t="shared" si="3"/>
        <v>0</v>
      </c>
      <c r="CA11" s="614">
        <f t="shared" si="4"/>
        <v>0</v>
      </c>
      <c r="CB11" s="613">
        <f t="shared" si="5"/>
        <v>0</v>
      </c>
      <c r="CC11" s="577">
        <f t="shared" si="6"/>
        <v>0</v>
      </c>
      <c r="CD11" s="614">
        <f t="shared" si="7"/>
        <v>0</v>
      </c>
      <c r="CE11" s="616">
        <f t="shared" si="8"/>
        <v>0</v>
      </c>
      <c r="CF11" s="577">
        <f t="shared" si="9"/>
        <v>0</v>
      </c>
      <c r="CG11" s="614">
        <f t="shared" si="10"/>
        <v>0</v>
      </c>
    </row>
    <row r="12" spans="1:85" ht="13.15" customHeight="1">
      <c r="A12" s="425"/>
      <c r="B12" s="425"/>
      <c r="C12" s="425"/>
      <c r="D12" s="427" t="s">
        <v>18</v>
      </c>
      <c r="E12" s="429" t="s">
        <v>184</v>
      </c>
      <c r="F12" s="428">
        <v>2018</v>
      </c>
      <c r="G12" s="430" t="s">
        <v>180</v>
      </c>
      <c r="H12" s="436"/>
      <c r="I12" s="437"/>
      <c r="J12" s="591"/>
      <c r="K12" s="436"/>
      <c r="L12" s="437"/>
      <c r="M12" s="591"/>
      <c r="N12" s="436"/>
      <c r="O12" s="437"/>
      <c r="P12" s="591"/>
      <c r="Q12" s="439">
        <f t="shared" si="0"/>
        <v>0</v>
      </c>
      <c r="R12" s="431">
        <f t="shared" si="1"/>
        <v>0</v>
      </c>
      <c r="S12" s="509">
        <f t="shared" si="2"/>
        <v>0</v>
      </c>
      <c r="T12" s="590"/>
      <c r="U12" s="628"/>
      <c r="V12" s="626"/>
      <c r="W12" s="627"/>
      <c r="X12" s="628"/>
      <c r="Y12" s="437"/>
      <c r="Z12" s="437"/>
      <c r="AA12" s="437"/>
      <c r="AB12" s="437"/>
      <c r="AC12" s="437"/>
      <c r="AD12" s="437"/>
      <c r="AE12" s="439">
        <f t="shared" si="11"/>
        <v>0</v>
      </c>
      <c r="AF12" s="431">
        <f t="shared" si="12"/>
        <v>0</v>
      </c>
      <c r="AG12" s="431">
        <f t="shared" si="13"/>
        <v>0</v>
      </c>
      <c r="AH12" s="431">
        <f t="shared" si="14"/>
        <v>0</v>
      </c>
      <c r="AI12" s="431">
        <f t="shared" si="15"/>
        <v>0</v>
      </c>
      <c r="AJ12" s="509">
        <f t="shared" si="16"/>
        <v>0</v>
      </c>
      <c r="AK12" s="437"/>
      <c r="AL12" s="437"/>
      <c r="AM12" s="437"/>
      <c r="AN12" s="437"/>
      <c r="AO12" s="437"/>
      <c r="AP12" s="437"/>
      <c r="AQ12" s="439">
        <f t="shared" si="17"/>
        <v>0</v>
      </c>
      <c r="AR12" s="431">
        <f t="shared" si="18"/>
        <v>0</v>
      </c>
      <c r="AS12" s="431">
        <f t="shared" si="19"/>
        <v>0</v>
      </c>
      <c r="AT12" s="431">
        <f t="shared" si="20"/>
        <v>0</v>
      </c>
      <c r="AU12" s="431">
        <f t="shared" si="21"/>
        <v>0</v>
      </c>
      <c r="AV12" s="509">
        <f t="shared" si="22"/>
        <v>0</v>
      </c>
      <c r="AW12" s="1183"/>
      <c r="AX12" s="1184"/>
      <c r="AY12" s="1184"/>
      <c r="AZ12" s="1184"/>
      <c r="BA12" s="1184"/>
      <c r="BB12" s="1184"/>
      <c r="BC12" s="1185"/>
      <c r="BD12" s="1185"/>
      <c r="BE12" s="1185"/>
      <c r="BF12" s="1185"/>
      <c r="BG12" s="1185"/>
      <c r="BH12" s="1186"/>
      <c r="BI12" s="1183"/>
      <c r="BJ12" s="1184"/>
      <c r="BK12" s="1184"/>
      <c r="BL12" s="1184"/>
      <c r="BM12" s="1184"/>
      <c r="BN12" s="1184"/>
      <c r="BO12" s="1185"/>
      <c r="BP12" s="1185"/>
      <c r="BQ12" s="1185"/>
      <c r="BR12" s="1185"/>
      <c r="BS12" s="1185"/>
      <c r="BT12" s="1186"/>
      <c r="BU12" s="1190"/>
      <c r="BV12" s="1192"/>
      <c r="BW12" s="1288"/>
      <c r="BX12" s="1191"/>
      <c r="BY12" s="1192"/>
      <c r="BZ12" s="613">
        <f t="shared" si="3"/>
        <v>0</v>
      </c>
      <c r="CA12" s="614">
        <f t="shared" si="4"/>
        <v>0</v>
      </c>
      <c r="CB12" s="613">
        <f t="shared" si="5"/>
        <v>0</v>
      </c>
      <c r="CC12" s="577">
        <f t="shared" si="6"/>
        <v>0</v>
      </c>
      <c r="CD12" s="614">
        <f t="shared" si="7"/>
        <v>0</v>
      </c>
      <c r="CE12" s="616">
        <f t="shared" si="8"/>
        <v>0</v>
      </c>
      <c r="CF12" s="577">
        <f t="shared" si="9"/>
        <v>0</v>
      </c>
      <c r="CG12" s="614">
        <f t="shared" si="10"/>
        <v>0</v>
      </c>
    </row>
    <row r="13" spans="1:85" ht="13.15" customHeight="1">
      <c r="A13" s="425"/>
      <c r="B13" s="425"/>
      <c r="C13" s="425"/>
      <c r="D13" s="427" t="s">
        <v>18</v>
      </c>
      <c r="E13" s="429" t="s">
        <v>184</v>
      </c>
      <c r="F13" s="428">
        <v>2018</v>
      </c>
      <c r="G13" s="430" t="s">
        <v>150</v>
      </c>
      <c r="H13" s="436"/>
      <c r="I13" s="437"/>
      <c r="J13" s="591"/>
      <c r="K13" s="436"/>
      <c r="L13" s="437"/>
      <c r="M13" s="591"/>
      <c r="N13" s="436"/>
      <c r="O13" s="437"/>
      <c r="P13" s="591"/>
      <c r="Q13" s="439">
        <f t="shared" si="0"/>
        <v>0</v>
      </c>
      <c r="R13" s="431">
        <f t="shared" si="1"/>
        <v>0</v>
      </c>
      <c r="S13" s="509">
        <f t="shared" si="2"/>
        <v>0</v>
      </c>
      <c r="T13" s="590"/>
      <c r="U13" s="628"/>
      <c r="V13" s="626"/>
      <c r="W13" s="627"/>
      <c r="X13" s="628"/>
      <c r="Y13" s="437"/>
      <c r="Z13" s="437"/>
      <c r="AA13" s="437"/>
      <c r="AB13" s="437"/>
      <c r="AC13" s="437"/>
      <c r="AD13" s="437"/>
      <c r="AE13" s="439">
        <f t="shared" si="11"/>
        <v>0</v>
      </c>
      <c r="AF13" s="431">
        <f t="shared" si="12"/>
        <v>0</v>
      </c>
      <c r="AG13" s="431">
        <f t="shared" si="13"/>
        <v>0</v>
      </c>
      <c r="AH13" s="431">
        <f t="shared" si="14"/>
        <v>0</v>
      </c>
      <c r="AI13" s="431">
        <f t="shared" si="15"/>
        <v>0</v>
      </c>
      <c r="AJ13" s="509">
        <f t="shared" si="16"/>
        <v>0</v>
      </c>
      <c r="AK13" s="437"/>
      <c r="AL13" s="437"/>
      <c r="AM13" s="437"/>
      <c r="AN13" s="437"/>
      <c r="AO13" s="437"/>
      <c r="AP13" s="437"/>
      <c r="AQ13" s="439">
        <f t="shared" si="17"/>
        <v>0</v>
      </c>
      <c r="AR13" s="431">
        <f t="shared" si="18"/>
        <v>0</v>
      </c>
      <c r="AS13" s="431">
        <f t="shared" si="19"/>
        <v>0</v>
      </c>
      <c r="AT13" s="431">
        <f t="shared" si="20"/>
        <v>0</v>
      </c>
      <c r="AU13" s="431">
        <f t="shared" si="21"/>
        <v>0</v>
      </c>
      <c r="AV13" s="509">
        <f t="shared" si="22"/>
        <v>0</v>
      </c>
      <c r="AW13" s="1183"/>
      <c r="AX13" s="1184"/>
      <c r="AY13" s="1184"/>
      <c r="AZ13" s="1184"/>
      <c r="BA13" s="1184"/>
      <c r="BB13" s="1184"/>
      <c r="BC13" s="1185"/>
      <c r="BD13" s="1185"/>
      <c r="BE13" s="1185"/>
      <c r="BF13" s="1185"/>
      <c r="BG13" s="1185"/>
      <c r="BH13" s="1186"/>
      <c r="BI13" s="1183"/>
      <c r="BJ13" s="1184"/>
      <c r="BK13" s="1184"/>
      <c r="BL13" s="1184"/>
      <c r="BM13" s="1184"/>
      <c r="BN13" s="1184"/>
      <c r="BO13" s="1185"/>
      <c r="BP13" s="1185"/>
      <c r="BQ13" s="1185"/>
      <c r="BR13" s="1185"/>
      <c r="BS13" s="1185"/>
      <c r="BT13" s="1186"/>
      <c r="BU13" s="1190"/>
      <c r="BV13" s="1192"/>
      <c r="BW13" s="1288"/>
      <c r="BX13" s="1191"/>
      <c r="BY13" s="1192"/>
      <c r="BZ13" s="613">
        <f t="shared" si="3"/>
        <v>0</v>
      </c>
      <c r="CA13" s="614">
        <f t="shared" si="4"/>
        <v>0</v>
      </c>
      <c r="CB13" s="613">
        <f t="shared" si="5"/>
        <v>0</v>
      </c>
      <c r="CC13" s="577">
        <f t="shared" si="6"/>
        <v>0</v>
      </c>
      <c r="CD13" s="614">
        <f t="shared" si="7"/>
        <v>0</v>
      </c>
      <c r="CE13" s="616">
        <f t="shared" si="8"/>
        <v>0</v>
      </c>
      <c r="CF13" s="577">
        <f t="shared" si="9"/>
        <v>0</v>
      </c>
      <c r="CG13" s="614">
        <f t="shared" si="10"/>
        <v>0</v>
      </c>
    </row>
    <row r="14" spans="1:85" ht="13.15" customHeight="1">
      <c r="A14" s="425"/>
      <c r="B14" s="425"/>
      <c r="C14" s="425"/>
      <c r="D14" s="427" t="s">
        <v>18</v>
      </c>
      <c r="E14" s="429" t="s">
        <v>184</v>
      </c>
      <c r="F14" s="428">
        <v>2018</v>
      </c>
      <c r="G14" s="430" t="s">
        <v>151</v>
      </c>
      <c r="H14" s="436"/>
      <c r="I14" s="437"/>
      <c r="J14" s="591"/>
      <c r="K14" s="436"/>
      <c r="L14" s="437"/>
      <c r="M14" s="591"/>
      <c r="N14" s="436"/>
      <c r="O14" s="437"/>
      <c r="P14" s="591"/>
      <c r="Q14" s="439">
        <f t="shared" si="0"/>
        <v>0</v>
      </c>
      <c r="R14" s="431">
        <f t="shared" si="1"/>
        <v>0</v>
      </c>
      <c r="S14" s="509">
        <f t="shared" si="2"/>
        <v>0</v>
      </c>
      <c r="T14" s="590"/>
      <c r="U14" s="628"/>
      <c r="V14" s="626"/>
      <c r="W14" s="627"/>
      <c r="X14" s="628"/>
      <c r="Y14" s="437"/>
      <c r="Z14" s="437"/>
      <c r="AA14" s="437"/>
      <c r="AB14" s="437"/>
      <c r="AC14" s="437"/>
      <c r="AD14" s="437"/>
      <c r="AE14" s="439">
        <f t="shared" si="11"/>
        <v>0</v>
      </c>
      <c r="AF14" s="431">
        <f t="shared" si="12"/>
        <v>0</v>
      </c>
      <c r="AG14" s="431">
        <f t="shared" si="13"/>
        <v>0</v>
      </c>
      <c r="AH14" s="431">
        <f t="shared" si="14"/>
        <v>0</v>
      </c>
      <c r="AI14" s="431">
        <f t="shared" si="15"/>
        <v>0</v>
      </c>
      <c r="AJ14" s="509">
        <f t="shared" si="16"/>
        <v>0</v>
      </c>
      <c r="AK14" s="437"/>
      <c r="AL14" s="437"/>
      <c r="AM14" s="437"/>
      <c r="AN14" s="437"/>
      <c r="AO14" s="437"/>
      <c r="AP14" s="437"/>
      <c r="AQ14" s="439">
        <f t="shared" si="17"/>
        <v>0</v>
      </c>
      <c r="AR14" s="431">
        <f t="shared" si="18"/>
        <v>0</v>
      </c>
      <c r="AS14" s="431">
        <f t="shared" si="19"/>
        <v>0</v>
      </c>
      <c r="AT14" s="431">
        <f t="shared" si="20"/>
        <v>0</v>
      </c>
      <c r="AU14" s="431">
        <f t="shared" si="21"/>
        <v>0</v>
      </c>
      <c r="AV14" s="509">
        <f t="shared" si="22"/>
        <v>0</v>
      </c>
      <c r="AW14" s="1183"/>
      <c r="AX14" s="1184"/>
      <c r="AY14" s="1184"/>
      <c r="AZ14" s="1184"/>
      <c r="BA14" s="1184"/>
      <c r="BB14" s="1184"/>
      <c r="BC14" s="1185"/>
      <c r="BD14" s="1185"/>
      <c r="BE14" s="1185"/>
      <c r="BF14" s="1185"/>
      <c r="BG14" s="1185"/>
      <c r="BH14" s="1186"/>
      <c r="BI14" s="1183"/>
      <c r="BJ14" s="1184"/>
      <c r="BK14" s="1184"/>
      <c r="BL14" s="1184"/>
      <c r="BM14" s="1184"/>
      <c r="BN14" s="1184"/>
      <c r="BO14" s="1185"/>
      <c r="BP14" s="1185"/>
      <c r="BQ14" s="1185"/>
      <c r="BR14" s="1185"/>
      <c r="BS14" s="1185"/>
      <c r="BT14" s="1186"/>
      <c r="BU14" s="1190"/>
      <c r="BV14" s="1192"/>
      <c r="BW14" s="1288"/>
      <c r="BX14" s="1191"/>
      <c r="BY14" s="1192"/>
      <c r="BZ14" s="613">
        <f t="shared" si="3"/>
        <v>0</v>
      </c>
      <c r="CA14" s="614">
        <f t="shared" si="4"/>
        <v>0</v>
      </c>
      <c r="CB14" s="613">
        <f t="shared" si="5"/>
        <v>0</v>
      </c>
      <c r="CC14" s="577">
        <f t="shared" si="6"/>
        <v>0</v>
      </c>
      <c r="CD14" s="614">
        <f t="shared" si="7"/>
        <v>0</v>
      </c>
      <c r="CE14" s="616">
        <f t="shared" si="8"/>
        <v>0</v>
      </c>
      <c r="CF14" s="577">
        <f t="shared" si="9"/>
        <v>0</v>
      </c>
      <c r="CG14" s="614">
        <f t="shared" si="10"/>
        <v>0</v>
      </c>
    </row>
    <row r="15" spans="1:85" ht="13.15" customHeight="1">
      <c r="A15" s="425"/>
      <c r="B15" s="425"/>
      <c r="C15" s="425"/>
      <c r="D15" s="427" t="s">
        <v>18</v>
      </c>
      <c r="E15" s="429" t="s">
        <v>184</v>
      </c>
      <c r="F15" s="428">
        <v>2018</v>
      </c>
      <c r="G15" s="430" t="s">
        <v>152</v>
      </c>
      <c r="H15" s="436"/>
      <c r="I15" s="437"/>
      <c r="J15" s="591"/>
      <c r="K15" s="436"/>
      <c r="L15" s="437"/>
      <c r="M15" s="591"/>
      <c r="N15" s="436"/>
      <c r="O15" s="437"/>
      <c r="P15" s="591"/>
      <c r="Q15" s="439">
        <f t="shared" si="0"/>
        <v>0</v>
      </c>
      <c r="R15" s="431">
        <f t="shared" si="1"/>
        <v>0</v>
      </c>
      <c r="S15" s="509">
        <f t="shared" si="2"/>
        <v>0</v>
      </c>
      <c r="T15" s="590"/>
      <c r="U15" s="628"/>
      <c r="V15" s="626"/>
      <c r="W15" s="627"/>
      <c r="X15" s="628"/>
      <c r="Y15" s="437"/>
      <c r="Z15" s="437"/>
      <c r="AA15" s="437"/>
      <c r="AB15" s="437"/>
      <c r="AC15" s="437"/>
      <c r="AD15" s="437"/>
      <c r="AE15" s="439">
        <f t="shared" si="11"/>
        <v>0</v>
      </c>
      <c r="AF15" s="431">
        <f t="shared" si="12"/>
        <v>0</v>
      </c>
      <c r="AG15" s="431">
        <f t="shared" si="13"/>
        <v>0</v>
      </c>
      <c r="AH15" s="431">
        <f t="shared" si="14"/>
        <v>0</v>
      </c>
      <c r="AI15" s="431">
        <f t="shared" si="15"/>
        <v>0</v>
      </c>
      <c r="AJ15" s="509">
        <f t="shared" si="16"/>
        <v>0</v>
      </c>
      <c r="AK15" s="437"/>
      <c r="AL15" s="437"/>
      <c r="AM15" s="437"/>
      <c r="AN15" s="437"/>
      <c r="AO15" s="437"/>
      <c r="AP15" s="437"/>
      <c r="AQ15" s="439">
        <f t="shared" si="17"/>
        <v>0</v>
      </c>
      <c r="AR15" s="431">
        <f t="shared" si="18"/>
        <v>0</v>
      </c>
      <c r="AS15" s="431">
        <f t="shared" si="19"/>
        <v>0</v>
      </c>
      <c r="AT15" s="431">
        <f t="shared" si="20"/>
        <v>0</v>
      </c>
      <c r="AU15" s="431">
        <f t="shared" si="21"/>
        <v>0</v>
      </c>
      <c r="AV15" s="509">
        <f t="shared" si="22"/>
        <v>0</v>
      </c>
      <c r="AW15" s="1183"/>
      <c r="AX15" s="1184"/>
      <c r="AY15" s="1184"/>
      <c r="AZ15" s="1184"/>
      <c r="BA15" s="1184"/>
      <c r="BB15" s="1184"/>
      <c r="BC15" s="1185"/>
      <c r="BD15" s="1185"/>
      <c r="BE15" s="1185"/>
      <c r="BF15" s="1185"/>
      <c r="BG15" s="1185"/>
      <c r="BH15" s="1186"/>
      <c r="BI15" s="1183"/>
      <c r="BJ15" s="1184"/>
      <c r="BK15" s="1184"/>
      <c r="BL15" s="1184"/>
      <c r="BM15" s="1184"/>
      <c r="BN15" s="1184"/>
      <c r="BO15" s="1185"/>
      <c r="BP15" s="1185"/>
      <c r="BQ15" s="1185"/>
      <c r="BR15" s="1185"/>
      <c r="BS15" s="1185"/>
      <c r="BT15" s="1186"/>
      <c r="BU15" s="1190"/>
      <c r="BV15" s="1192"/>
      <c r="BW15" s="1288"/>
      <c r="BX15" s="1191"/>
      <c r="BY15" s="1192"/>
      <c r="BZ15" s="613">
        <f t="shared" si="3"/>
        <v>0</v>
      </c>
      <c r="CA15" s="614">
        <f t="shared" si="4"/>
        <v>0</v>
      </c>
      <c r="CB15" s="613">
        <f t="shared" si="5"/>
        <v>0</v>
      </c>
      <c r="CC15" s="577">
        <f t="shared" si="6"/>
        <v>0</v>
      </c>
      <c r="CD15" s="614">
        <f t="shared" si="7"/>
        <v>0</v>
      </c>
      <c r="CE15" s="616">
        <f t="shared" si="8"/>
        <v>0</v>
      </c>
      <c r="CF15" s="577">
        <f t="shared" si="9"/>
        <v>0</v>
      </c>
      <c r="CG15" s="614">
        <f t="shared" si="10"/>
        <v>0</v>
      </c>
    </row>
    <row r="16" spans="1:85" ht="13.15" customHeight="1">
      <c r="A16" s="425"/>
      <c r="B16" s="425"/>
      <c r="C16" s="425"/>
      <c r="D16" s="427" t="s">
        <v>18</v>
      </c>
      <c r="E16" s="429" t="s">
        <v>184</v>
      </c>
      <c r="F16" s="428">
        <v>2018</v>
      </c>
      <c r="G16" s="430" t="s">
        <v>145</v>
      </c>
      <c r="H16" s="436"/>
      <c r="I16" s="437"/>
      <c r="J16" s="591"/>
      <c r="K16" s="436"/>
      <c r="L16" s="437"/>
      <c r="M16" s="591"/>
      <c r="N16" s="436"/>
      <c r="O16" s="437"/>
      <c r="P16" s="591"/>
      <c r="Q16" s="439">
        <f t="shared" si="0"/>
        <v>0</v>
      </c>
      <c r="R16" s="431">
        <f t="shared" si="1"/>
        <v>0</v>
      </c>
      <c r="S16" s="509">
        <f t="shared" si="2"/>
        <v>0</v>
      </c>
      <c r="T16" s="590"/>
      <c r="U16" s="628"/>
      <c r="V16" s="626"/>
      <c r="W16" s="627"/>
      <c r="X16" s="628"/>
      <c r="Y16" s="437"/>
      <c r="Z16" s="437"/>
      <c r="AA16" s="437"/>
      <c r="AB16" s="437"/>
      <c r="AC16" s="437"/>
      <c r="AD16" s="437"/>
      <c r="AE16" s="439">
        <f t="shared" si="11"/>
        <v>0</v>
      </c>
      <c r="AF16" s="431">
        <f t="shared" si="12"/>
        <v>0</v>
      </c>
      <c r="AG16" s="431">
        <f t="shared" si="13"/>
        <v>0</v>
      </c>
      <c r="AH16" s="431">
        <f t="shared" si="14"/>
        <v>0</v>
      </c>
      <c r="AI16" s="431">
        <f t="shared" si="15"/>
        <v>0</v>
      </c>
      <c r="AJ16" s="509">
        <f t="shared" si="16"/>
        <v>0</v>
      </c>
      <c r="AK16" s="437"/>
      <c r="AL16" s="437"/>
      <c r="AM16" s="437"/>
      <c r="AN16" s="437"/>
      <c r="AO16" s="437"/>
      <c r="AP16" s="437"/>
      <c r="AQ16" s="439">
        <f t="shared" si="17"/>
        <v>0</v>
      </c>
      <c r="AR16" s="431">
        <f t="shared" si="18"/>
        <v>0</v>
      </c>
      <c r="AS16" s="431">
        <f t="shared" si="19"/>
        <v>0</v>
      </c>
      <c r="AT16" s="431">
        <f t="shared" si="20"/>
        <v>0</v>
      </c>
      <c r="AU16" s="431">
        <f t="shared" si="21"/>
        <v>0</v>
      </c>
      <c r="AV16" s="509">
        <f t="shared" si="22"/>
        <v>0</v>
      </c>
      <c r="AW16" s="1183"/>
      <c r="AX16" s="1184"/>
      <c r="AY16" s="1184"/>
      <c r="AZ16" s="1184"/>
      <c r="BA16" s="1184"/>
      <c r="BB16" s="1184"/>
      <c r="BC16" s="1185"/>
      <c r="BD16" s="1185"/>
      <c r="BE16" s="1185"/>
      <c r="BF16" s="1185"/>
      <c r="BG16" s="1185"/>
      <c r="BH16" s="1186"/>
      <c r="BI16" s="1183"/>
      <c r="BJ16" s="1184"/>
      <c r="BK16" s="1184"/>
      <c r="BL16" s="1184"/>
      <c r="BM16" s="1184"/>
      <c r="BN16" s="1184"/>
      <c r="BO16" s="1185"/>
      <c r="BP16" s="1185"/>
      <c r="BQ16" s="1185"/>
      <c r="BR16" s="1185"/>
      <c r="BS16" s="1185"/>
      <c r="BT16" s="1186"/>
      <c r="BU16" s="1190"/>
      <c r="BV16" s="1192"/>
      <c r="BW16" s="1288"/>
      <c r="BX16" s="1191"/>
      <c r="BY16" s="1192"/>
      <c r="BZ16" s="613">
        <f t="shared" si="3"/>
        <v>0</v>
      </c>
      <c r="CA16" s="614">
        <f t="shared" si="4"/>
        <v>0</v>
      </c>
      <c r="CB16" s="613">
        <f t="shared" si="5"/>
        <v>0</v>
      </c>
      <c r="CC16" s="577">
        <f t="shared" si="6"/>
        <v>0</v>
      </c>
      <c r="CD16" s="614">
        <f t="shared" si="7"/>
        <v>0</v>
      </c>
      <c r="CE16" s="616">
        <f t="shared" si="8"/>
        <v>0</v>
      </c>
      <c r="CF16" s="577">
        <f t="shared" si="9"/>
        <v>0</v>
      </c>
      <c r="CG16" s="614">
        <f t="shared" si="10"/>
        <v>0</v>
      </c>
    </row>
    <row r="17" spans="1:85" ht="13.15" customHeight="1">
      <c r="A17" s="425"/>
      <c r="B17" s="425"/>
      <c r="C17" s="425"/>
      <c r="D17" s="427" t="s">
        <v>18</v>
      </c>
      <c r="E17" s="429" t="s">
        <v>184</v>
      </c>
      <c r="F17" s="428">
        <v>2018</v>
      </c>
      <c r="G17" s="430" t="s">
        <v>181</v>
      </c>
      <c r="H17" s="436"/>
      <c r="I17" s="437"/>
      <c r="J17" s="591"/>
      <c r="K17" s="436"/>
      <c r="L17" s="437"/>
      <c r="M17" s="591"/>
      <c r="N17" s="436"/>
      <c r="O17" s="437"/>
      <c r="P17" s="591"/>
      <c r="Q17" s="439">
        <f t="shared" si="0"/>
        <v>0</v>
      </c>
      <c r="R17" s="431">
        <f t="shared" si="1"/>
        <v>0</v>
      </c>
      <c r="S17" s="509">
        <f t="shared" si="2"/>
        <v>0</v>
      </c>
      <c r="T17" s="590"/>
      <c r="U17" s="628"/>
      <c r="V17" s="626"/>
      <c r="W17" s="627"/>
      <c r="X17" s="628"/>
      <c r="Y17" s="437"/>
      <c r="Z17" s="437"/>
      <c r="AA17" s="437"/>
      <c r="AB17" s="437"/>
      <c r="AC17" s="437"/>
      <c r="AD17" s="437"/>
      <c r="AE17" s="439">
        <f t="shared" si="11"/>
        <v>0</v>
      </c>
      <c r="AF17" s="431">
        <f t="shared" si="12"/>
        <v>0</v>
      </c>
      <c r="AG17" s="431">
        <f t="shared" si="13"/>
        <v>0</v>
      </c>
      <c r="AH17" s="431">
        <f t="shared" si="14"/>
        <v>0</v>
      </c>
      <c r="AI17" s="431">
        <f t="shared" si="15"/>
        <v>0</v>
      </c>
      <c r="AJ17" s="509">
        <f t="shared" si="16"/>
        <v>0</v>
      </c>
      <c r="AK17" s="437"/>
      <c r="AL17" s="437"/>
      <c r="AM17" s="437"/>
      <c r="AN17" s="437"/>
      <c r="AO17" s="437"/>
      <c r="AP17" s="437"/>
      <c r="AQ17" s="439">
        <f t="shared" si="17"/>
        <v>0</v>
      </c>
      <c r="AR17" s="431">
        <f t="shared" si="18"/>
        <v>0</v>
      </c>
      <c r="AS17" s="431">
        <f t="shared" si="19"/>
        <v>0</v>
      </c>
      <c r="AT17" s="431">
        <f t="shared" si="20"/>
        <v>0</v>
      </c>
      <c r="AU17" s="431">
        <f t="shared" si="21"/>
        <v>0</v>
      </c>
      <c r="AV17" s="509">
        <f t="shared" si="22"/>
        <v>0</v>
      </c>
      <c r="AW17" s="1183"/>
      <c r="AX17" s="1184"/>
      <c r="AY17" s="1184"/>
      <c r="AZ17" s="1184"/>
      <c r="BA17" s="1184"/>
      <c r="BB17" s="1184"/>
      <c r="BC17" s="1185"/>
      <c r="BD17" s="1185"/>
      <c r="BE17" s="1185"/>
      <c r="BF17" s="1185"/>
      <c r="BG17" s="1185"/>
      <c r="BH17" s="1186"/>
      <c r="BI17" s="1183"/>
      <c r="BJ17" s="1184"/>
      <c r="BK17" s="1184"/>
      <c r="BL17" s="1184"/>
      <c r="BM17" s="1184"/>
      <c r="BN17" s="1184"/>
      <c r="BO17" s="1185"/>
      <c r="BP17" s="1185"/>
      <c r="BQ17" s="1185"/>
      <c r="BR17" s="1185"/>
      <c r="BS17" s="1185"/>
      <c r="BT17" s="1186"/>
      <c r="BU17" s="1190"/>
      <c r="BV17" s="1192"/>
      <c r="BW17" s="1288"/>
      <c r="BX17" s="1191"/>
      <c r="BY17" s="1192"/>
      <c r="BZ17" s="613">
        <f t="shared" si="3"/>
        <v>0</v>
      </c>
      <c r="CA17" s="614">
        <f t="shared" si="4"/>
        <v>0</v>
      </c>
      <c r="CB17" s="613">
        <f t="shared" si="5"/>
        <v>0</v>
      </c>
      <c r="CC17" s="577">
        <f t="shared" si="6"/>
        <v>0</v>
      </c>
      <c r="CD17" s="614">
        <f t="shared" si="7"/>
        <v>0</v>
      </c>
      <c r="CE17" s="616">
        <f t="shared" si="8"/>
        <v>0</v>
      </c>
      <c r="CF17" s="577">
        <f t="shared" si="9"/>
        <v>0</v>
      </c>
      <c r="CG17" s="614">
        <f t="shared" si="10"/>
        <v>0</v>
      </c>
    </row>
    <row r="18" spans="1:85" ht="13.15" customHeight="1">
      <c r="A18" s="425"/>
      <c r="B18" s="425"/>
      <c r="C18" s="425"/>
      <c r="D18" s="427" t="s">
        <v>16</v>
      </c>
      <c r="E18" s="429" t="s">
        <v>184</v>
      </c>
      <c r="F18" s="428">
        <v>2018</v>
      </c>
      <c r="G18" s="432" t="s">
        <v>146</v>
      </c>
      <c r="H18" s="436"/>
      <c r="I18" s="437"/>
      <c r="J18" s="591"/>
      <c r="K18" s="436"/>
      <c r="L18" s="437"/>
      <c r="M18" s="591"/>
      <c r="N18" s="436"/>
      <c r="O18" s="437"/>
      <c r="P18" s="591"/>
      <c r="Q18" s="439">
        <f t="shared" si="0"/>
        <v>0</v>
      </c>
      <c r="R18" s="431">
        <f t="shared" si="1"/>
        <v>0</v>
      </c>
      <c r="S18" s="509">
        <f t="shared" si="2"/>
        <v>0</v>
      </c>
      <c r="T18" s="590"/>
      <c r="U18" s="628"/>
      <c r="V18" s="626"/>
      <c r="W18" s="627"/>
      <c r="X18" s="628"/>
      <c r="Y18" s="437"/>
      <c r="Z18" s="437"/>
      <c r="AA18" s="437"/>
      <c r="AB18" s="437"/>
      <c r="AC18" s="437"/>
      <c r="AD18" s="437"/>
      <c r="AE18" s="439">
        <f t="shared" si="11"/>
        <v>0</v>
      </c>
      <c r="AF18" s="431">
        <f t="shared" si="12"/>
        <v>0</v>
      </c>
      <c r="AG18" s="431">
        <f t="shared" si="13"/>
        <v>0</v>
      </c>
      <c r="AH18" s="431">
        <f t="shared" si="14"/>
        <v>0</v>
      </c>
      <c r="AI18" s="431">
        <f t="shared" si="15"/>
        <v>0</v>
      </c>
      <c r="AJ18" s="509">
        <f t="shared" si="16"/>
        <v>0</v>
      </c>
      <c r="AK18" s="437"/>
      <c r="AL18" s="437"/>
      <c r="AM18" s="437"/>
      <c r="AN18" s="437"/>
      <c r="AO18" s="437"/>
      <c r="AP18" s="437"/>
      <c r="AQ18" s="439">
        <f t="shared" si="17"/>
        <v>0</v>
      </c>
      <c r="AR18" s="431">
        <f t="shared" si="18"/>
        <v>0</v>
      </c>
      <c r="AS18" s="431">
        <f t="shared" si="19"/>
        <v>0</v>
      </c>
      <c r="AT18" s="431">
        <f t="shared" si="20"/>
        <v>0</v>
      </c>
      <c r="AU18" s="431">
        <f t="shared" si="21"/>
        <v>0</v>
      </c>
      <c r="AV18" s="509">
        <f t="shared" si="22"/>
        <v>0</v>
      </c>
      <c r="AW18" s="1183"/>
      <c r="AX18" s="1184"/>
      <c r="AY18" s="1184"/>
      <c r="AZ18" s="1184"/>
      <c r="BA18" s="1184"/>
      <c r="BB18" s="1184"/>
      <c r="BC18" s="1185"/>
      <c r="BD18" s="1185"/>
      <c r="BE18" s="1185"/>
      <c r="BF18" s="1185"/>
      <c r="BG18" s="1185"/>
      <c r="BH18" s="1186"/>
      <c r="BI18" s="1183"/>
      <c r="BJ18" s="1184"/>
      <c r="BK18" s="1184"/>
      <c r="BL18" s="1184"/>
      <c r="BM18" s="1184"/>
      <c r="BN18" s="1184"/>
      <c r="BO18" s="1185"/>
      <c r="BP18" s="1185"/>
      <c r="BQ18" s="1185"/>
      <c r="BR18" s="1185"/>
      <c r="BS18" s="1185"/>
      <c r="BT18" s="1186"/>
      <c r="BU18" s="1190"/>
      <c r="BV18" s="1192"/>
      <c r="BW18" s="1288"/>
      <c r="BX18" s="1191"/>
      <c r="BY18" s="1192"/>
      <c r="BZ18" s="613">
        <f t="shared" si="3"/>
        <v>0</v>
      </c>
      <c r="CA18" s="614">
        <f t="shared" si="4"/>
        <v>0</v>
      </c>
      <c r="CB18" s="613">
        <f t="shared" si="5"/>
        <v>0</v>
      </c>
      <c r="CC18" s="577">
        <f t="shared" si="6"/>
        <v>0</v>
      </c>
      <c r="CD18" s="614">
        <f t="shared" si="7"/>
        <v>0</v>
      </c>
      <c r="CE18" s="616">
        <f t="shared" si="8"/>
        <v>0</v>
      </c>
      <c r="CF18" s="577">
        <f t="shared" si="9"/>
        <v>0</v>
      </c>
      <c r="CG18" s="614">
        <f t="shared" si="10"/>
        <v>0</v>
      </c>
    </row>
    <row r="19" spans="1:85" ht="13.15" customHeight="1">
      <c r="A19" s="425"/>
      <c r="B19" s="425"/>
      <c r="C19" s="425"/>
      <c r="D19" s="427" t="s">
        <v>16</v>
      </c>
      <c r="E19" s="429" t="s">
        <v>184</v>
      </c>
      <c r="F19" s="428">
        <v>2018</v>
      </c>
      <c r="G19" s="432" t="s">
        <v>153</v>
      </c>
      <c r="H19" s="436"/>
      <c r="I19" s="437"/>
      <c r="J19" s="591"/>
      <c r="K19" s="436"/>
      <c r="L19" s="437"/>
      <c r="M19" s="591"/>
      <c r="N19" s="436"/>
      <c r="O19" s="437"/>
      <c r="P19" s="591"/>
      <c r="Q19" s="439">
        <f t="shared" si="0"/>
        <v>0</v>
      </c>
      <c r="R19" s="431">
        <f t="shared" si="1"/>
        <v>0</v>
      </c>
      <c r="S19" s="509">
        <f t="shared" si="2"/>
        <v>0</v>
      </c>
      <c r="T19" s="590"/>
      <c r="U19" s="628"/>
      <c r="V19" s="626"/>
      <c r="W19" s="627"/>
      <c r="X19" s="628"/>
      <c r="Y19" s="437"/>
      <c r="Z19" s="437"/>
      <c r="AA19" s="437"/>
      <c r="AB19" s="437"/>
      <c r="AC19" s="437"/>
      <c r="AD19" s="437"/>
      <c r="AE19" s="439">
        <f t="shared" si="11"/>
        <v>0</v>
      </c>
      <c r="AF19" s="431">
        <f t="shared" si="12"/>
        <v>0</v>
      </c>
      <c r="AG19" s="431">
        <f t="shared" si="13"/>
        <v>0</v>
      </c>
      <c r="AH19" s="431">
        <f t="shared" si="14"/>
        <v>0</v>
      </c>
      <c r="AI19" s="431">
        <f t="shared" si="15"/>
        <v>0</v>
      </c>
      <c r="AJ19" s="509">
        <f t="shared" si="16"/>
        <v>0</v>
      </c>
      <c r="AK19" s="437"/>
      <c r="AL19" s="437"/>
      <c r="AM19" s="437"/>
      <c r="AN19" s="437"/>
      <c r="AO19" s="437"/>
      <c r="AP19" s="437"/>
      <c r="AQ19" s="439">
        <f t="shared" si="17"/>
        <v>0</v>
      </c>
      <c r="AR19" s="431">
        <f t="shared" si="18"/>
        <v>0</v>
      </c>
      <c r="AS19" s="431">
        <f t="shared" si="19"/>
        <v>0</v>
      </c>
      <c r="AT19" s="431">
        <f t="shared" si="20"/>
        <v>0</v>
      </c>
      <c r="AU19" s="431">
        <f t="shared" si="21"/>
        <v>0</v>
      </c>
      <c r="AV19" s="509">
        <f t="shared" si="22"/>
        <v>0</v>
      </c>
      <c r="AW19" s="1183"/>
      <c r="AX19" s="1184"/>
      <c r="AY19" s="1184"/>
      <c r="AZ19" s="1184"/>
      <c r="BA19" s="1184"/>
      <c r="BB19" s="1184"/>
      <c r="BC19" s="1185"/>
      <c r="BD19" s="1185"/>
      <c r="BE19" s="1185"/>
      <c r="BF19" s="1185"/>
      <c r="BG19" s="1185"/>
      <c r="BH19" s="1186"/>
      <c r="BI19" s="1183"/>
      <c r="BJ19" s="1184"/>
      <c r="BK19" s="1184"/>
      <c r="BL19" s="1184"/>
      <c r="BM19" s="1184"/>
      <c r="BN19" s="1184"/>
      <c r="BO19" s="1185"/>
      <c r="BP19" s="1185"/>
      <c r="BQ19" s="1185"/>
      <c r="BR19" s="1185"/>
      <c r="BS19" s="1185"/>
      <c r="BT19" s="1186"/>
      <c r="BU19" s="1190"/>
      <c r="BV19" s="1192"/>
      <c r="BW19" s="1288"/>
      <c r="BX19" s="1191"/>
      <c r="BY19" s="1192"/>
      <c r="BZ19" s="613">
        <f t="shared" si="3"/>
        <v>0</v>
      </c>
      <c r="CA19" s="614">
        <f t="shared" si="4"/>
        <v>0</v>
      </c>
      <c r="CB19" s="613">
        <f t="shared" si="5"/>
        <v>0</v>
      </c>
      <c r="CC19" s="577">
        <f t="shared" si="6"/>
        <v>0</v>
      </c>
      <c r="CD19" s="614">
        <f t="shared" si="7"/>
        <v>0</v>
      </c>
      <c r="CE19" s="616">
        <f t="shared" si="8"/>
        <v>0</v>
      </c>
      <c r="CF19" s="577">
        <f t="shared" si="9"/>
        <v>0</v>
      </c>
      <c r="CG19" s="614">
        <f t="shared" si="10"/>
        <v>0</v>
      </c>
    </row>
    <row r="20" spans="1:85" s="434" customFormat="1" ht="13.15" customHeight="1">
      <c r="A20" s="425"/>
      <c r="B20" s="425"/>
      <c r="C20" s="425"/>
      <c r="D20" s="427" t="s">
        <v>18</v>
      </c>
      <c r="E20" s="429" t="s">
        <v>184</v>
      </c>
      <c r="F20" s="428">
        <v>2018</v>
      </c>
      <c r="G20" s="430" t="s">
        <v>148</v>
      </c>
      <c r="H20" s="436"/>
      <c r="I20" s="437"/>
      <c r="J20" s="591"/>
      <c r="K20" s="436"/>
      <c r="L20" s="437"/>
      <c r="M20" s="591"/>
      <c r="N20" s="436"/>
      <c r="O20" s="437"/>
      <c r="P20" s="591"/>
      <c r="Q20" s="439">
        <f t="shared" si="0"/>
        <v>0</v>
      </c>
      <c r="R20" s="431">
        <f t="shared" si="1"/>
        <v>0</v>
      </c>
      <c r="S20" s="509">
        <f t="shared" si="2"/>
        <v>0</v>
      </c>
      <c r="T20" s="590"/>
      <c r="U20" s="628"/>
      <c r="V20" s="626"/>
      <c r="W20" s="627"/>
      <c r="X20" s="628"/>
      <c r="Y20" s="437"/>
      <c r="Z20" s="437"/>
      <c r="AA20" s="437"/>
      <c r="AB20" s="437"/>
      <c r="AC20" s="437"/>
      <c r="AD20" s="437"/>
      <c r="AE20" s="439">
        <f t="shared" si="11"/>
        <v>0</v>
      </c>
      <c r="AF20" s="431">
        <f t="shared" si="12"/>
        <v>0</v>
      </c>
      <c r="AG20" s="431">
        <f t="shared" si="13"/>
        <v>0</v>
      </c>
      <c r="AH20" s="431">
        <f t="shared" si="14"/>
        <v>0</v>
      </c>
      <c r="AI20" s="431">
        <f t="shared" si="15"/>
        <v>0</v>
      </c>
      <c r="AJ20" s="509">
        <f t="shared" si="16"/>
        <v>0</v>
      </c>
      <c r="AK20" s="437"/>
      <c r="AL20" s="437"/>
      <c r="AM20" s="437"/>
      <c r="AN20" s="437"/>
      <c r="AO20" s="437"/>
      <c r="AP20" s="437"/>
      <c r="AQ20" s="439">
        <f t="shared" si="17"/>
        <v>0</v>
      </c>
      <c r="AR20" s="431">
        <f t="shared" si="18"/>
        <v>0</v>
      </c>
      <c r="AS20" s="431">
        <f t="shared" si="19"/>
        <v>0</v>
      </c>
      <c r="AT20" s="431">
        <f t="shared" si="20"/>
        <v>0</v>
      </c>
      <c r="AU20" s="431">
        <f t="shared" si="21"/>
        <v>0</v>
      </c>
      <c r="AV20" s="509">
        <f t="shared" si="22"/>
        <v>0</v>
      </c>
      <c r="AW20" s="1183"/>
      <c r="AX20" s="1184"/>
      <c r="AY20" s="1184"/>
      <c r="AZ20" s="1184"/>
      <c r="BA20" s="1184"/>
      <c r="BB20" s="1184"/>
      <c r="BC20" s="1185"/>
      <c r="BD20" s="1185"/>
      <c r="BE20" s="1185"/>
      <c r="BF20" s="1185"/>
      <c r="BG20" s="1185"/>
      <c r="BH20" s="1186"/>
      <c r="BI20" s="1183"/>
      <c r="BJ20" s="1184"/>
      <c r="BK20" s="1184"/>
      <c r="BL20" s="1184"/>
      <c r="BM20" s="1184"/>
      <c r="BN20" s="1184"/>
      <c r="BO20" s="1185"/>
      <c r="BP20" s="1185"/>
      <c r="BQ20" s="1185"/>
      <c r="BR20" s="1185"/>
      <c r="BS20" s="1185"/>
      <c r="BT20" s="1186"/>
      <c r="BU20" s="1190"/>
      <c r="BV20" s="1192"/>
      <c r="BW20" s="1288"/>
      <c r="BX20" s="1191"/>
      <c r="BY20" s="1192"/>
      <c r="BZ20" s="613">
        <f t="shared" si="3"/>
        <v>0</v>
      </c>
      <c r="CA20" s="614">
        <f t="shared" si="4"/>
        <v>0</v>
      </c>
      <c r="CB20" s="613">
        <f t="shared" si="5"/>
        <v>0</v>
      </c>
      <c r="CC20" s="577">
        <f t="shared" si="6"/>
        <v>0</v>
      </c>
      <c r="CD20" s="614">
        <f t="shared" si="7"/>
        <v>0</v>
      </c>
      <c r="CE20" s="616">
        <f t="shared" si="8"/>
        <v>0</v>
      </c>
      <c r="CF20" s="577">
        <f t="shared" si="9"/>
        <v>0</v>
      </c>
      <c r="CG20" s="614">
        <f t="shared" si="10"/>
        <v>0</v>
      </c>
    </row>
    <row r="21" spans="1:85" s="434" customFormat="1" ht="13.15" customHeight="1">
      <c r="A21" s="425"/>
      <c r="B21" s="425"/>
      <c r="C21" s="425"/>
      <c r="D21" s="427" t="s">
        <v>16</v>
      </c>
      <c r="E21" s="429" t="s">
        <v>184</v>
      </c>
      <c r="F21" s="428">
        <v>2018</v>
      </c>
      <c r="G21" s="432" t="s">
        <v>146</v>
      </c>
      <c r="H21" s="436"/>
      <c r="I21" s="437"/>
      <c r="J21" s="591"/>
      <c r="K21" s="436"/>
      <c r="L21" s="437"/>
      <c r="M21" s="591"/>
      <c r="N21" s="436"/>
      <c r="O21" s="437"/>
      <c r="P21" s="591"/>
      <c r="Q21" s="439">
        <f t="shared" si="0"/>
        <v>0</v>
      </c>
      <c r="R21" s="431">
        <f t="shared" si="1"/>
        <v>0</v>
      </c>
      <c r="S21" s="509">
        <f t="shared" si="2"/>
        <v>0</v>
      </c>
      <c r="T21" s="590"/>
      <c r="U21" s="628"/>
      <c r="V21" s="626"/>
      <c r="W21" s="627"/>
      <c r="X21" s="628"/>
      <c r="Y21" s="437"/>
      <c r="Z21" s="437"/>
      <c r="AA21" s="437"/>
      <c r="AB21" s="437"/>
      <c r="AC21" s="437"/>
      <c r="AD21" s="437"/>
      <c r="AE21" s="439">
        <f t="shared" si="11"/>
        <v>0</v>
      </c>
      <c r="AF21" s="431">
        <f t="shared" si="12"/>
        <v>0</v>
      </c>
      <c r="AG21" s="431">
        <f t="shared" si="13"/>
        <v>0</v>
      </c>
      <c r="AH21" s="431">
        <f t="shared" si="14"/>
        <v>0</v>
      </c>
      <c r="AI21" s="431">
        <f t="shared" si="15"/>
        <v>0</v>
      </c>
      <c r="AJ21" s="509">
        <f t="shared" si="16"/>
        <v>0</v>
      </c>
      <c r="AK21" s="437"/>
      <c r="AL21" s="437"/>
      <c r="AM21" s="437"/>
      <c r="AN21" s="437"/>
      <c r="AO21" s="437"/>
      <c r="AP21" s="437"/>
      <c r="AQ21" s="439">
        <f t="shared" si="17"/>
        <v>0</v>
      </c>
      <c r="AR21" s="431">
        <f t="shared" si="18"/>
        <v>0</v>
      </c>
      <c r="AS21" s="431">
        <f t="shared" si="19"/>
        <v>0</v>
      </c>
      <c r="AT21" s="431">
        <f t="shared" si="20"/>
        <v>0</v>
      </c>
      <c r="AU21" s="431">
        <f t="shared" si="21"/>
        <v>0</v>
      </c>
      <c r="AV21" s="509">
        <f t="shared" si="22"/>
        <v>0</v>
      </c>
      <c r="AW21" s="1183"/>
      <c r="AX21" s="1184"/>
      <c r="AY21" s="1184"/>
      <c r="AZ21" s="1184"/>
      <c r="BA21" s="1184"/>
      <c r="BB21" s="1184"/>
      <c r="BC21" s="1185"/>
      <c r="BD21" s="1185"/>
      <c r="BE21" s="1185"/>
      <c r="BF21" s="1185"/>
      <c r="BG21" s="1185"/>
      <c r="BH21" s="1186"/>
      <c r="BI21" s="1183"/>
      <c r="BJ21" s="1184"/>
      <c r="BK21" s="1184"/>
      <c r="BL21" s="1184"/>
      <c r="BM21" s="1184"/>
      <c r="BN21" s="1184"/>
      <c r="BO21" s="1185"/>
      <c r="BP21" s="1185"/>
      <c r="BQ21" s="1185"/>
      <c r="BR21" s="1185"/>
      <c r="BS21" s="1185"/>
      <c r="BT21" s="1186"/>
      <c r="BU21" s="1190"/>
      <c r="BV21" s="1192"/>
      <c r="BW21" s="1288"/>
      <c r="BX21" s="1191"/>
      <c r="BY21" s="1192"/>
      <c r="BZ21" s="613">
        <f t="shared" si="3"/>
        <v>0</v>
      </c>
      <c r="CA21" s="614">
        <f t="shared" si="4"/>
        <v>0</v>
      </c>
      <c r="CB21" s="613">
        <f t="shared" si="5"/>
        <v>0</v>
      </c>
      <c r="CC21" s="577">
        <f t="shared" si="6"/>
        <v>0</v>
      </c>
      <c r="CD21" s="614">
        <f t="shared" si="7"/>
        <v>0</v>
      </c>
      <c r="CE21" s="616">
        <f t="shared" si="8"/>
        <v>0</v>
      </c>
      <c r="CF21" s="577">
        <f t="shared" si="9"/>
        <v>0</v>
      </c>
      <c r="CG21" s="614">
        <f t="shared" si="10"/>
        <v>0</v>
      </c>
    </row>
    <row r="22" spans="1:85" ht="13.15" customHeight="1">
      <c r="A22" s="425"/>
      <c r="B22" s="425"/>
      <c r="C22" s="425"/>
      <c r="D22" s="427" t="s">
        <v>16</v>
      </c>
      <c r="E22" s="429" t="s">
        <v>184</v>
      </c>
      <c r="F22" s="428">
        <v>2018</v>
      </c>
      <c r="G22" s="432" t="s">
        <v>186</v>
      </c>
      <c r="H22" s="436"/>
      <c r="I22" s="437"/>
      <c r="J22" s="591"/>
      <c r="K22" s="436"/>
      <c r="L22" s="437"/>
      <c r="M22" s="591"/>
      <c r="N22" s="436"/>
      <c r="O22" s="437"/>
      <c r="P22" s="591"/>
      <c r="Q22" s="439">
        <f t="shared" si="0"/>
        <v>0</v>
      </c>
      <c r="R22" s="431">
        <f t="shared" si="1"/>
        <v>0</v>
      </c>
      <c r="S22" s="509">
        <f t="shared" si="2"/>
        <v>0</v>
      </c>
      <c r="T22" s="590"/>
      <c r="U22" s="628"/>
      <c r="V22" s="626"/>
      <c r="W22" s="627"/>
      <c r="X22" s="628"/>
      <c r="Y22" s="437"/>
      <c r="Z22" s="437"/>
      <c r="AA22" s="437"/>
      <c r="AB22" s="437"/>
      <c r="AC22" s="437"/>
      <c r="AD22" s="437"/>
      <c r="AE22" s="439">
        <f t="shared" si="11"/>
        <v>0</v>
      </c>
      <c r="AF22" s="431">
        <f t="shared" si="12"/>
        <v>0</v>
      </c>
      <c r="AG22" s="431">
        <f t="shared" si="13"/>
        <v>0</v>
      </c>
      <c r="AH22" s="431">
        <f t="shared" si="14"/>
        <v>0</v>
      </c>
      <c r="AI22" s="431">
        <f t="shared" si="15"/>
        <v>0</v>
      </c>
      <c r="AJ22" s="509">
        <f t="shared" si="16"/>
        <v>0</v>
      </c>
      <c r="AK22" s="437"/>
      <c r="AL22" s="437"/>
      <c r="AM22" s="437"/>
      <c r="AN22" s="437"/>
      <c r="AO22" s="437"/>
      <c r="AP22" s="437"/>
      <c r="AQ22" s="439">
        <f t="shared" si="17"/>
        <v>0</v>
      </c>
      <c r="AR22" s="431">
        <f t="shared" si="18"/>
        <v>0</v>
      </c>
      <c r="AS22" s="431">
        <f t="shared" si="19"/>
        <v>0</v>
      </c>
      <c r="AT22" s="431">
        <f t="shared" si="20"/>
        <v>0</v>
      </c>
      <c r="AU22" s="431">
        <f t="shared" si="21"/>
        <v>0</v>
      </c>
      <c r="AV22" s="509">
        <f t="shared" si="22"/>
        <v>0</v>
      </c>
      <c r="AW22" s="1183"/>
      <c r="AX22" s="1184"/>
      <c r="AY22" s="1184"/>
      <c r="AZ22" s="1184"/>
      <c r="BA22" s="1184"/>
      <c r="BB22" s="1184"/>
      <c r="BC22" s="1185"/>
      <c r="BD22" s="1185"/>
      <c r="BE22" s="1185"/>
      <c r="BF22" s="1185"/>
      <c r="BG22" s="1185"/>
      <c r="BH22" s="1186"/>
      <c r="BI22" s="1183"/>
      <c r="BJ22" s="1184"/>
      <c r="BK22" s="1184"/>
      <c r="BL22" s="1184"/>
      <c r="BM22" s="1184"/>
      <c r="BN22" s="1184"/>
      <c r="BO22" s="1185"/>
      <c r="BP22" s="1185"/>
      <c r="BQ22" s="1185"/>
      <c r="BR22" s="1185"/>
      <c r="BS22" s="1185"/>
      <c r="BT22" s="1186"/>
      <c r="BU22" s="1190"/>
      <c r="BV22" s="1192"/>
      <c r="BW22" s="1288"/>
      <c r="BX22" s="1191"/>
      <c r="BY22" s="1192"/>
      <c r="BZ22" s="613">
        <f t="shared" si="3"/>
        <v>0</v>
      </c>
      <c r="CA22" s="614">
        <f t="shared" si="4"/>
        <v>0</v>
      </c>
      <c r="CB22" s="613">
        <f t="shared" si="5"/>
        <v>0</v>
      </c>
      <c r="CC22" s="577">
        <f t="shared" si="6"/>
        <v>0</v>
      </c>
      <c r="CD22" s="614">
        <f t="shared" si="7"/>
        <v>0</v>
      </c>
      <c r="CE22" s="616">
        <f t="shared" si="8"/>
        <v>0</v>
      </c>
      <c r="CF22" s="577">
        <f t="shared" si="9"/>
        <v>0</v>
      </c>
      <c r="CG22" s="614">
        <f t="shared" si="10"/>
        <v>0</v>
      </c>
    </row>
    <row r="23" spans="1:85" ht="13.15" customHeight="1">
      <c r="A23" s="425"/>
      <c r="B23" s="425"/>
      <c r="C23" s="425"/>
      <c r="D23" s="427" t="s">
        <v>18</v>
      </c>
      <c r="E23" s="429" t="s">
        <v>184</v>
      </c>
      <c r="F23" s="428">
        <v>2018</v>
      </c>
      <c r="G23" s="430" t="s">
        <v>185</v>
      </c>
      <c r="H23" s="436"/>
      <c r="I23" s="437"/>
      <c r="J23" s="591"/>
      <c r="K23" s="436"/>
      <c r="L23" s="437"/>
      <c r="M23" s="591"/>
      <c r="N23" s="436"/>
      <c r="O23" s="437"/>
      <c r="P23" s="591"/>
      <c r="Q23" s="439">
        <f t="shared" si="0"/>
        <v>0</v>
      </c>
      <c r="R23" s="431">
        <f t="shared" si="1"/>
        <v>0</v>
      </c>
      <c r="S23" s="509">
        <f t="shared" si="2"/>
        <v>0</v>
      </c>
      <c r="T23" s="590"/>
      <c r="U23" s="628"/>
      <c r="V23" s="626"/>
      <c r="W23" s="627"/>
      <c r="X23" s="628"/>
      <c r="Y23" s="437"/>
      <c r="Z23" s="437"/>
      <c r="AA23" s="437"/>
      <c r="AB23" s="437"/>
      <c r="AC23" s="437"/>
      <c r="AD23" s="437"/>
      <c r="AE23" s="439">
        <f t="shared" si="11"/>
        <v>0</v>
      </c>
      <c r="AF23" s="431">
        <f t="shared" si="12"/>
        <v>0</v>
      </c>
      <c r="AG23" s="431">
        <f t="shared" si="13"/>
        <v>0</v>
      </c>
      <c r="AH23" s="431">
        <f t="shared" si="14"/>
        <v>0</v>
      </c>
      <c r="AI23" s="431">
        <f t="shared" si="15"/>
        <v>0</v>
      </c>
      <c r="AJ23" s="509">
        <f t="shared" si="16"/>
        <v>0</v>
      </c>
      <c r="AK23" s="437"/>
      <c r="AL23" s="437"/>
      <c r="AM23" s="437"/>
      <c r="AN23" s="437"/>
      <c r="AO23" s="437"/>
      <c r="AP23" s="437"/>
      <c r="AQ23" s="439">
        <f t="shared" si="17"/>
        <v>0</v>
      </c>
      <c r="AR23" s="431">
        <f t="shared" si="18"/>
        <v>0</v>
      </c>
      <c r="AS23" s="431">
        <f t="shared" si="19"/>
        <v>0</v>
      </c>
      <c r="AT23" s="431">
        <f t="shared" si="20"/>
        <v>0</v>
      </c>
      <c r="AU23" s="431">
        <f t="shared" si="21"/>
        <v>0</v>
      </c>
      <c r="AV23" s="509">
        <f t="shared" si="22"/>
        <v>0</v>
      </c>
      <c r="AW23" s="1183"/>
      <c r="AX23" s="1184"/>
      <c r="AY23" s="1184"/>
      <c r="AZ23" s="1184"/>
      <c r="BA23" s="1184"/>
      <c r="BB23" s="1184"/>
      <c r="BC23" s="1185"/>
      <c r="BD23" s="1185"/>
      <c r="BE23" s="1185"/>
      <c r="BF23" s="1185"/>
      <c r="BG23" s="1185"/>
      <c r="BH23" s="1186"/>
      <c r="BI23" s="1183"/>
      <c r="BJ23" s="1184"/>
      <c r="BK23" s="1184"/>
      <c r="BL23" s="1184"/>
      <c r="BM23" s="1184"/>
      <c r="BN23" s="1184"/>
      <c r="BO23" s="1185"/>
      <c r="BP23" s="1185"/>
      <c r="BQ23" s="1185"/>
      <c r="BR23" s="1185"/>
      <c r="BS23" s="1185"/>
      <c r="BT23" s="1186"/>
      <c r="BU23" s="1190"/>
      <c r="BV23" s="1192"/>
      <c r="BW23" s="1288"/>
      <c r="BX23" s="1191"/>
      <c r="BY23" s="1192"/>
      <c r="BZ23" s="613">
        <f t="shared" si="3"/>
        <v>0</v>
      </c>
      <c r="CA23" s="614">
        <f t="shared" si="4"/>
        <v>0</v>
      </c>
      <c r="CB23" s="613">
        <f t="shared" si="5"/>
        <v>0</v>
      </c>
      <c r="CC23" s="577">
        <f t="shared" si="6"/>
        <v>0</v>
      </c>
      <c r="CD23" s="614">
        <f t="shared" si="7"/>
        <v>0</v>
      </c>
      <c r="CE23" s="616">
        <f t="shared" si="8"/>
        <v>0</v>
      </c>
      <c r="CF23" s="577">
        <f t="shared" si="9"/>
        <v>0</v>
      </c>
      <c r="CG23" s="614">
        <f t="shared" si="10"/>
        <v>0</v>
      </c>
    </row>
    <row r="24" spans="1:85" ht="13.15" customHeight="1">
      <c r="A24" s="425"/>
      <c r="B24" s="425"/>
      <c r="C24" s="425"/>
      <c r="D24" s="427" t="s">
        <v>16</v>
      </c>
      <c r="E24" s="429" t="s">
        <v>184</v>
      </c>
      <c r="F24" s="428">
        <v>2018</v>
      </c>
      <c r="G24" s="432" t="s">
        <v>401</v>
      </c>
      <c r="H24" s="436"/>
      <c r="I24" s="437"/>
      <c r="J24" s="591"/>
      <c r="K24" s="436"/>
      <c r="L24" s="437"/>
      <c r="M24" s="591"/>
      <c r="N24" s="436"/>
      <c r="O24" s="437"/>
      <c r="P24" s="591"/>
      <c r="Q24" s="439">
        <f t="shared" si="0"/>
        <v>0</v>
      </c>
      <c r="R24" s="431">
        <f t="shared" si="1"/>
        <v>0</v>
      </c>
      <c r="S24" s="509">
        <f t="shared" si="2"/>
        <v>0</v>
      </c>
      <c r="T24" s="590"/>
      <c r="U24" s="628"/>
      <c r="V24" s="626"/>
      <c r="W24" s="627"/>
      <c r="X24" s="628"/>
      <c r="Y24" s="437"/>
      <c r="Z24" s="437"/>
      <c r="AA24" s="437"/>
      <c r="AB24" s="437"/>
      <c r="AC24" s="437"/>
      <c r="AD24" s="437"/>
      <c r="AE24" s="439">
        <f t="shared" si="11"/>
        <v>0</v>
      </c>
      <c r="AF24" s="431">
        <f t="shared" si="12"/>
        <v>0</v>
      </c>
      <c r="AG24" s="431">
        <f t="shared" si="13"/>
        <v>0</v>
      </c>
      <c r="AH24" s="431">
        <f t="shared" si="14"/>
        <v>0</v>
      </c>
      <c r="AI24" s="431">
        <f t="shared" si="15"/>
        <v>0</v>
      </c>
      <c r="AJ24" s="509">
        <f t="shared" si="16"/>
        <v>0</v>
      </c>
      <c r="AK24" s="437"/>
      <c r="AL24" s="437"/>
      <c r="AM24" s="437"/>
      <c r="AN24" s="437"/>
      <c r="AO24" s="437"/>
      <c r="AP24" s="437"/>
      <c r="AQ24" s="439">
        <f t="shared" si="17"/>
        <v>0</v>
      </c>
      <c r="AR24" s="431">
        <f t="shared" si="18"/>
        <v>0</v>
      </c>
      <c r="AS24" s="431">
        <f t="shared" si="19"/>
        <v>0</v>
      </c>
      <c r="AT24" s="431">
        <f t="shared" si="20"/>
        <v>0</v>
      </c>
      <c r="AU24" s="431">
        <f t="shared" si="21"/>
        <v>0</v>
      </c>
      <c r="AV24" s="509">
        <f t="shared" si="22"/>
        <v>0</v>
      </c>
      <c r="AW24" s="1183"/>
      <c r="AX24" s="1184"/>
      <c r="AY24" s="1184"/>
      <c r="AZ24" s="1184"/>
      <c r="BA24" s="1184"/>
      <c r="BB24" s="1184"/>
      <c r="BC24" s="1185"/>
      <c r="BD24" s="1185"/>
      <c r="BE24" s="1185"/>
      <c r="BF24" s="1185"/>
      <c r="BG24" s="1185"/>
      <c r="BH24" s="1186"/>
      <c r="BI24" s="1183"/>
      <c r="BJ24" s="1184"/>
      <c r="BK24" s="1184"/>
      <c r="BL24" s="1184"/>
      <c r="BM24" s="1184"/>
      <c r="BN24" s="1184"/>
      <c r="BO24" s="1185"/>
      <c r="BP24" s="1185"/>
      <c r="BQ24" s="1185"/>
      <c r="BR24" s="1185"/>
      <c r="BS24" s="1185"/>
      <c r="BT24" s="1186"/>
      <c r="BU24" s="1190"/>
      <c r="BV24" s="1192"/>
      <c r="BW24" s="1288"/>
      <c r="BX24" s="1191"/>
      <c r="BY24" s="1192"/>
      <c r="BZ24" s="613">
        <f t="shared" si="3"/>
        <v>0</v>
      </c>
      <c r="CA24" s="614">
        <f t="shared" si="4"/>
        <v>0</v>
      </c>
      <c r="CB24" s="613">
        <f t="shared" si="5"/>
        <v>0</v>
      </c>
      <c r="CC24" s="577">
        <f t="shared" si="6"/>
        <v>0</v>
      </c>
      <c r="CD24" s="614">
        <f t="shared" si="7"/>
        <v>0</v>
      </c>
      <c r="CE24" s="616">
        <f t="shared" si="8"/>
        <v>0</v>
      </c>
      <c r="CF24" s="577">
        <f t="shared" si="9"/>
        <v>0</v>
      </c>
      <c r="CG24" s="614">
        <f t="shared" si="10"/>
        <v>0</v>
      </c>
    </row>
    <row r="25" spans="1:85" ht="13.15" customHeight="1">
      <c r="A25" s="425"/>
      <c r="B25" s="425"/>
      <c r="C25" s="425"/>
      <c r="D25" s="427" t="s">
        <v>16</v>
      </c>
      <c r="E25" s="429" t="s">
        <v>184</v>
      </c>
      <c r="F25" s="428">
        <v>2018</v>
      </c>
      <c r="G25" s="432" t="s">
        <v>146</v>
      </c>
      <c r="H25" s="436"/>
      <c r="I25" s="437"/>
      <c r="J25" s="591"/>
      <c r="K25" s="436"/>
      <c r="L25" s="437"/>
      <c r="M25" s="591"/>
      <c r="N25" s="436"/>
      <c r="O25" s="437"/>
      <c r="P25" s="591"/>
      <c r="Q25" s="439">
        <f t="shared" si="0"/>
        <v>0</v>
      </c>
      <c r="R25" s="431">
        <f t="shared" si="1"/>
        <v>0</v>
      </c>
      <c r="S25" s="509">
        <f t="shared" si="2"/>
        <v>0</v>
      </c>
      <c r="T25" s="590"/>
      <c r="U25" s="628"/>
      <c r="V25" s="626"/>
      <c r="W25" s="627"/>
      <c r="X25" s="628"/>
      <c r="Y25" s="437"/>
      <c r="Z25" s="437"/>
      <c r="AA25" s="437"/>
      <c r="AB25" s="437"/>
      <c r="AC25" s="437"/>
      <c r="AD25" s="437"/>
      <c r="AE25" s="439">
        <f t="shared" si="11"/>
        <v>0</v>
      </c>
      <c r="AF25" s="431">
        <f t="shared" si="12"/>
        <v>0</v>
      </c>
      <c r="AG25" s="431">
        <f t="shared" si="13"/>
        <v>0</v>
      </c>
      <c r="AH25" s="431">
        <f t="shared" si="14"/>
        <v>0</v>
      </c>
      <c r="AI25" s="431">
        <f t="shared" si="15"/>
        <v>0</v>
      </c>
      <c r="AJ25" s="509">
        <f t="shared" si="16"/>
        <v>0</v>
      </c>
      <c r="AK25" s="437"/>
      <c r="AL25" s="437"/>
      <c r="AM25" s="437"/>
      <c r="AN25" s="437"/>
      <c r="AO25" s="437"/>
      <c r="AP25" s="437"/>
      <c r="AQ25" s="439">
        <f t="shared" si="17"/>
        <v>0</v>
      </c>
      <c r="AR25" s="431">
        <f t="shared" si="18"/>
        <v>0</v>
      </c>
      <c r="AS25" s="431">
        <f t="shared" si="19"/>
        <v>0</v>
      </c>
      <c r="AT25" s="431">
        <f t="shared" si="20"/>
        <v>0</v>
      </c>
      <c r="AU25" s="431">
        <f t="shared" si="21"/>
        <v>0</v>
      </c>
      <c r="AV25" s="509">
        <f t="shared" si="22"/>
        <v>0</v>
      </c>
      <c r="AW25" s="1183"/>
      <c r="AX25" s="1184"/>
      <c r="AY25" s="1184"/>
      <c r="AZ25" s="1184"/>
      <c r="BA25" s="1184"/>
      <c r="BB25" s="1184"/>
      <c r="BC25" s="1185"/>
      <c r="BD25" s="1185"/>
      <c r="BE25" s="1185"/>
      <c r="BF25" s="1185"/>
      <c r="BG25" s="1185"/>
      <c r="BH25" s="1186"/>
      <c r="BI25" s="1183"/>
      <c r="BJ25" s="1184"/>
      <c r="BK25" s="1184"/>
      <c r="BL25" s="1184"/>
      <c r="BM25" s="1184"/>
      <c r="BN25" s="1184"/>
      <c r="BO25" s="1185"/>
      <c r="BP25" s="1185"/>
      <c r="BQ25" s="1185"/>
      <c r="BR25" s="1185"/>
      <c r="BS25" s="1185"/>
      <c r="BT25" s="1186"/>
      <c r="BU25" s="1190"/>
      <c r="BV25" s="1192"/>
      <c r="BW25" s="1288"/>
      <c r="BX25" s="1191"/>
      <c r="BY25" s="1192"/>
      <c r="BZ25" s="613">
        <f t="shared" si="3"/>
        <v>0</v>
      </c>
      <c r="CA25" s="614">
        <f t="shared" si="4"/>
        <v>0</v>
      </c>
      <c r="CB25" s="613">
        <f t="shared" si="5"/>
        <v>0</v>
      </c>
      <c r="CC25" s="577">
        <f t="shared" si="6"/>
        <v>0</v>
      </c>
      <c r="CD25" s="614">
        <f t="shared" si="7"/>
        <v>0</v>
      </c>
      <c r="CE25" s="616">
        <f t="shared" si="8"/>
        <v>0</v>
      </c>
      <c r="CF25" s="577">
        <f t="shared" si="9"/>
        <v>0</v>
      </c>
      <c r="CG25" s="614">
        <f t="shared" si="10"/>
        <v>0</v>
      </c>
    </row>
    <row r="26" spans="1:85" ht="13.15" customHeight="1">
      <c r="A26" s="425"/>
      <c r="B26" s="425"/>
      <c r="C26" s="425"/>
      <c r="D26" s="427" t="s">
        <v>16</v>
      </c>
      <c r="E26" s="429" t="s">
        <v>184</v>
      </c>
      <c r="F26" s="428">
        <v>2018</v>
      </c>
      <c r="G26" s="432" t="s">
        <v>186</v>
      </c>
      <c r="H26" s="436"/>
      <c r="I26" s="437"/>
      <c r="J26" s="591"/>
      <c r="K26" s="436"/>
      <c r="L26" s="437"/>
      <c r="M26" s="591"/>
      <c r="N26" s="436"/>
      <c r="O26" s="437"/>
      <c r="P26" s="591"/>
      <c r="Q26" s="439">
        <f t="shared" si="0"/>
        <v>0</v>
      </c>
      <c r="R26" s="431">
        <f t="shared" si="1"/>
        <v>0</v>
      </c>
      <c r="S26" s="509">
        <f t="shared" si="2"/>
        <v>0</v>
      </c>
      <c r="T26" s="590"/>
      <c r="U26" s="628"/>
      <c r="V26" s="626"/>
      <c r="W26" s="627"/>
      <c r="X26" s="628"/>
      <c r="Y26" s="437"/>
      <c r="Z26" s="437"/>
      <c r="AA26" s="437"/>
      <c r="AB26" s="437"/>
      <c r="AC26" s="437"/>
      <c r="AD26" s="437"/>
      <c r="AE26" s="439">
        <f t="shared" si="11"/>
        <v>0</v>
      </c>
      <c r="AF26" s="431">
        <f t="shared" si="12"/>
        <v>0</v>
      </c>
      <c r="AG26" s="431">
        <f t="shared" si="13"/>
        <v>0</v>
      </c>
      <c r="AH26" s="431">
        <f t="shared" si="14"/>
        <v>0</v>
      </c>
      <c r="AI26" s="431">
        <f t="shared" si="15"/>
        <v>0</v>
      </c>
      <c r="AJ26" s="509">
        <f t="shared" si="16"/>
        <v>0</v>
      </c>
      <c r="AK26" s="437"/>
      <c r="AL26" s="437"/>
      <c r="AM26" s="437"/>
      <c r="AN26" s="437"/>
      <c r="AO26" s="437"/>
      <c r="AP26" s="437"/>
      <c r="AQ26" s="439">
        <f t="shared" si="17"/>
        <v>0</v>
      </c>
      <c r="AR26" s="431">
        <f t="shared" si="18"/>
        <v>0</v>
      </c>
      <c r="AS26" s="431">
        <f t="shared" si="19"/>
        <v>0</v>
      </c>
      <c r="AT26" s="431">
        <f t="shared" si="20"/>
        <v>0</v>
      </c>
      <c r="AU26" s="431">
        <f t="shared" si="21"/>
        <v>0</v>
      </c>
      <c r="AV26" s="509">
        <f t="shared" si="22"/>
        <v>0</v>
      </c>
      <c r="AW26" s="1183"/>
      <c r="AX26" s="1184"/>
      <c r="AY26" s="1184"/>
      <c r="AZ26" s="1184"/>
      <c r="BA26" s="1184"/>
      <c r="BB26" s="1184"/>
      <c r="BC26" s="1185"/>
      <c r="BD26" s="1185"/>
      <c r="BE26" s="1185"/>
      <c r="BF26" s="1185"/>
      <c r="BG26" s="1185"/>
      <c r="BH26" s="1186"/>
      <c r="BI26" s="1183"/>
      <c r="BJ26" s="1184"/>
      <c r="BK26" s="1184"/>
      <c r="BL26" s="1184"/>
      <c r="BM26" s="1184"/>
      <c r="BN26" s="1184"/>
      <c r="BO26" s="1185"/>
      <c r="BP26" s="1185"/>
      <c r="BQ26" s="1185"/>
      <c r="BR26" s="1185"/>
      <c r="BS26" s="1185"/>
      <c r="BT26" s="1186"/>
      <c r="BU26" s="1190"/>
      <c r="BV26" s="1192"/>
      <c r="BW26" s="1288"/>
      <c r="BX26" s="1191"/>
      <c r="BY26" s="1192"/>
      <c r="BZ26" s="613">
        <f t="shared" si="3"/>
        <v>0</v>
      </c>
      <c r="CA26" s="614">
        <f t="shared" si="4"/>
        <v>0</v>
      </c>
      <c r="CB26" s="613">
        <f t="shared" si="5"/>
        <v>0</v>
      </c>
      <c r="CC26" s="577">
        <f t="shared" si="6"/>
        <v>0</v>
      </c>
      <c r="CD26" s="614">
        <f t="shared" si="7"/>
        <v>0</v>
      </c>
      <c r="CE26" s="616">
        <f t="shared" si="8"/>
        <v>0</v>
      </c>
      <c r="CF26" s="577">
        <f t="shared" si="9"/>
        <v>0</v>
      </c>
      <c r="CG26" s="614">
        <f t="shared" si="10"/>
        <v>0</v>
      </c>
    </row>
    <row r="27" spans="1:85" ht="13.15" customHeight="1">
      <c r="A27" s="425"/>
      <c r="B27" s="425"/>
      <c r="C27" s="425"/>
      <c r="D27" s="427" t="s">
        <v>18</v>
      </c>
      <c r="E27" s="429" t="s">
        <v>184</v>
      </c>
      <c r="F27" s="428">
        <v>2018</v>
      </c>
      <c r="G27" s="430" t="s">
        <v>173</v>
      </c>
      <c r="H27" s="436"/>
      <c r="I27" s="437"/>
      <c r="J27" s="591"/>
      <c r="K27" s="436"/>
      <c r="L27" s="437"/>
      <c r="M27" s="591"/>
      <c r="N27" s="436"/>
      <c r="O27" s="437"/>
      <c r="P27" s="591"/>
      <c r="Q27" s="439">
        <f t="shared" si="0"/>
        <v>0</v>
      </c>
      <c r="R27" s="431">
        <f t="shared" si="1"/>
        <v>0</v>
      </c>
      <c r="S27" s="509">
        <f t="shared" si="2"/>
        <v>0</v>
      </c>
      <c r="T27" s="590"/>
      <c r="U27" s="628"/>
      <c r="V27" s="626"/>
      <c r="W27" s="627"/>
      <c r="X27" s="628"/>
      <c r="Y27" s="437"/>
      <c r="Z27" s="437"/>
      <c r="AA27" s="437"/>
      <c r="AB27" s="437"/>
      <c r="AC27" s="437"/>
      <c r="AD27" s="437"/>
      <c r="AE27" s="439">
        <f t="shared" si="11"/>
        <v>0</v>
      </c>
      <c r="AF27" s="431">
        <f t="shared" si="12"/>
        <v>0</v>
      </c>
      <c r="AG27" s="431">
        <f t="shared" si="13"/>
        <v>0</v>
      </c>
      <c r="AH27" s="431">
        <f t="shared" si="14"/>
        <v>0</v>
      </c>
      <c r="AI27" s="431">
        <f t="shared" si="15"/>
        <v>0</v>
      </c>
      <c r="AJ27" s="509">
        <f t="shared" si="16"/>
        <v>0</v>
      </c>
      <c r="AK27" s="437"/>
      <c r="AL27" s="437"/>
      <c r="AM27" s="437"/>
      <c r="AN27" s="437"/>
      <c r="AO27" s="437"/>
      <c r="AP27" s="437"/>
      <c r="AQ27" s="439">
        <f t="shared" si="17"/>
        <v>0</v>
      </c>
      <c r="AR27" s="431">
        <f t="shared" si="18"/>
        <v>0</v>
      </c>
      <c r="AS27" s="431">
        <f t="shared" si="19"/>
        <v>0</v>
      </c>
      <c r="AT27" s="431">
        <f t="shared" si="20"/>
        <v>0</v>
      </c>
      <c r="AU27" s="431">
        <f t="shared" si="21"/>
        <v>0</v>
      </c>
      <c r="AV27" s="509">
        <f t="shared" si="22"/>
        <v>0</v>
      </c>
      <c r="AW27" s="1183"/>
      <c r="AX27" s="1184"/>
      <c r="AY27" s="1184"/>
      <c r="AZ27" s="1184"/>
      <c r="BA27" s="1184"/>
      <c r="BB27" s="1184"/>
      <c r="BC27" s="1185"/>
      <c r="BD27" s="1185"/>
      <c r="BE27" s="1185"/>
      <c r="BF27" s="1185"/>
      <c r="BG27" s="1185"/>
      <c r="BH27" s="1186"/>
      <c r="BI27" s="1183"/>
      <c r="BJ27" s="1184"/>
      <c r="BK27" s="1184"/>
      <c r="BL27" s="1184"/>
      <c r="BM27" s="1184"/>
      <c r="BN27" s="1184"/>
      <c r="BO27" s="1185"/>
      <c r="BP27" s="1185"/>
      <c r="BQ27" s="1185"/>
      <c r="BR27" s="1185"/>
      <c r="BS27" s="1185"/>
      <c r="BT27" s="1186"/>
      <c r="BU27" s="1190"/>
      <c r="BV27" s="1192"/>
      <c r="BW27" s="1288"/>
      <c r="BX27" s="1191"/>
      <c r="BY27" s="1192"/>
      <c r="BZ27" s="613">
        <f t="shared" si="3"/>
        <v>0</v>
      </c>
      <c r="CA27" s="614">
        <f t="shared" si="4"/>
        <v>0</v>
      </c>
      <c r="CB27" s="613">
        <f t="shared" si="5"/>
        <v>0</v>
      </c>
      <c r="CC27" s="577">
        <f t="shared" si="6"/>
        <v>0</v>
      </c>
      <c r="CD27" s="614">
        <f t="shared" si="7"/>
        <v>0</v>
      </c>
      <c r="CE27" s="616">
        <f t="shared" si="8"/>
        <v>0</v>
      </c>
      <c r="CF27" s="577">
        <f t="shared" si="9"/>
        <v>0</v>
      </c>
      <c r="CG27" s="614">
        <f t="shared" si="10"/>
        <v>0</v>
      </c>
    </row>
    <row r="28" spans="1:85" ht="12.75" customHeight="1" thickBot="1">
      <c r="A28" s="425"/>
      <c r="B28" s="425"/>
      <c r="C28" s="425"/>
      <c r="D28" s="435" t="s">
        <v>18</v>
      </c>
      <c r="E28" s="429" t="s">
        <v>184</v>
      </c>
      <c r="F28" s="574">
        <v>2018</v>
      </c>
      <c r="G28" s="430" t="s">
        <v>149</v>
      </c>
      <c r="H28" s="622">
        <f t="shared" ref="H28:P28" si="23">SUM(H7,H8,H12,H13,H14,H15,H16,H17,H20,H23,H27)</f>
        <v>0</v>
      </c>
      <c r="I28" s="623">
        <f t="shared" si="23"/>
        <v>0</v>
      </c>
      <c r="J28" s="624">
        <f t="shared" si="23"/>
        <v>0</v>
      </c>
      <c r="K28" s="622">
        <f>SUM(K7,K8,K12,K13,K14,K15,K16,K17,K20,K23,K27)</f>
        <v>0</v>
      </c>
      <c r="L28" s="623">
        <f>SUM(L7,L8,L12,L13,L14,L15,L16,L17,L20,L23,L27)</f>
        <v>0</v>
      </c>
      <c r="M28" s="624">
        <f>SUM(M7,M8,M12,M13,M14,M15,M16,M17,M20,M23,M27)</f>
        <v>0</v>
      </c>
      <c r="N28" s="622">
        <f t="shared" si="23"/>
        <v>0</v>
      </c>
      <c r="O28" s="623">
        <f t="shared" si="23"/>
        <v>0</v>
      </c>
      <c r="P28" s="624">
        <f t="shared" si="23"/>
        <v>0</v>
      </c>
      <c r="Q28" s="1193">
        <f t="shared" si="0"/>
        <v>0</v>
      </c>
      <c r="R28" s="1194">
        <f t="shared" si="1"/>
        <v>0</v>
      </c>
      <c r="S28" s="1195">
        <f t="shared" si="2"/>
        <v>0</v>
      </c>
      <c r="T28" s="592"/>
      <c r="U28" s="594"/>
      <c r="V28" s="592"/>
      <c r="W28" s="593"/>
      <c r="X28" s="594"/>
      <c r="Y28" s="579">
        <f t="shared" ref="Y28:AD28" si="24">SUM(Y7,Y8,Y12,Y13,Y14,Y15,Y16,Y17,Y20,Y23,Y27)</f>
        <v>0</v>
      </c>
      <c r="Z28" s="580">
        <f t="shared" si="24"/>
        <v>0</v>
      </c>
      <c r="AA28" s="580">
        <f t="shared" si="24"/>
        <v>0</v>
      </c>
      <c r="AB28" s="580">
        <f t="shared" si="24"/>
        <v>0</v>
      </c>
      <c r="AC28" s="580">
        <f t="shared" si="24"/>
        <v>0</v>
      </c>
      <c r="AD28" s="581">
        <f t="shared" si="24"/>
        <v>0</v>
      </c>
      <c r="AE28" s="1196">
        <f t="shared" si="11"/>
        <v>0</v>
      </c>
      <c r="AF28" s="1197">
        <f t="shared" si="12"/>
        <v>0</v>
      </c>
      <c r="AG28" s="1197">
        <f t="shared" si="13"/>
        <v>0</v>
      </c>
      <c r="AH28" s="1197">
        <f t="shared" si="14"/>
        <v>0</v>
      </c>
      <c r="AI28" s="1197">
        <f t="shared" si="15"/>
        <v>0</v>
      </c>
      <c r="AJ28" s="1198">
        <f t="shared" si="16"/>
        <v>0</v>
      </c>
      <c r="AK28" s="579">
        <f t="shared" ref="AK28:AP28" si="25">SUM(AK7,AK8,AK12,AK13,AK14,AK15,AK16,AK17,AK20,AK23,AK27)</f>
        <v>0</v>
      </c>
      <c r="AL28" s="580">
        <f t="shared" si="25"/>
        <v>0</v>
      </c>
      <c r="AM28" s="580">
        <f t="shared" si="25"/>
        <v>0</v>
      </c>
      <c r="AN28" s="580">
        <f t="shared" si="25"/>
        <v>0</v>
      </c>
      <c r="AO28" s="580">
        <f t="shared" si="25"/>
        <v>0</v>
      </c>
      <c r="AP28" s="581">
        <f t="shared" si="25"/>
        <v>0</v>
      </c>
      <c r="AQ28" s="1196">
        <f t="shared" si="17"/>
        <v>0</v>
      </c>
      <c r="AR28" s="1197">
        <f t="shared" si="18"/>
        <v>0</v>
      </c>
      <c r="AS28" s="1197">
        <f t="shared" si="19"/>
        <v>0</v>
      </c>
      <c r="AT28" s="1197">
        <f t="shared" si="20"/>
        <v>0</v>
      </c>
      <c r="AU28" s="1197">
        <f t="shared" si="21"/>
        <v>0</v>
      </c>
      <c r="AV28" s="1198">
        <f t="shared" si="22"/>
        <v>0</v>
      </c>
      <c r="AW28" s="579">
        <f t="shared" ref="AW28:BT28" si="26">SUM(AW7,AW8,AW12,AW13,AW14,AW15,AW16,AW17,AW20,AW23,AW27)</f>
        <v>0</v>
      </c>
      <c r="AX28" s="580">
        <f t="shared" si="26"/>
        <v>0</v>
      </c>
      <c r="AY28" s="580">
        <f t="shared" si="26"/>
        <v>0</v>
      </c>
      <c r="AZ28" s="580">
        <f t="shared" si="26"/>
        <v>0</v>
      </c>
      <c r="BA28" s="580">
        <f t="shared" si="26"/>
        <v>0</v>
      </c>
      <c r="BB28" s="580">
        <f t="shared" si="26"/>
        <v>0</v>
      </c>
      <c r="BC28" s="580">
        <f t="shared" si="26"/>
        <v>0</v>
      </c>
      <c r="BD28" s="580">
        <f t="shared" si="26"/>
        <v>0</v>
      </c>
      <c r="BE28" s="580">
        <f t="shared" si="26"/>
        <v>0</v>
      </c>
      <c r="BF28" s="580">
        <f t="shared" si="26"/>
        <v>0</v>
      </c>
      <c r="BG28" s="580">
        <f t="shared" si="26"/>
        <v>0</v>
      </c>
      <c r="BH28" s="581">
        <f t="shared" si="26"/>
        <v>0</v>
      </c>
      <c r="BI28" s="579">
        <f t="shared" si="26"/>
        <v>0</v>
      </c>
      <c r="BJ28" s="580">
        <f t="shared" si="26"/>
        <v>0</v>
      </c>
      <c r="BK28" s="580">
        <f t="shared" si="26"/>
        <v>0</v>
      </c>
      <c r="BL28" s="580">
        <f t="shared" si="26"/>
        <v>0</v>
      </c>
      <c r="BM28" s="580">
        <f t="shared" si="26"/>
        <v>0</v>
      </c>
      <c r="BN28" s="580">
        <f t="shared" si="26"/>
        <v>0</v>
      </c>
      <c r="BO28" s="580">
        <f t="shared" si="26"/>
        <v>0</v>
      </c>
      <c r="BP28" s="580">
        <f t="shared" si="26"/>
        <v>0</v>
      </c>
      <c r="BQ28" s="580">
        <f t="shared" si="26"/>
        <v>0</v>
      </c>
      <c r="BR28" s="580">
        <f t="shared" si="26"/>
        <v>0</v>
      </c>
      <c r="BS28" s="580">
        <f t="shared" si="26"/>
        <v>0</v>
      </c>
      <c r="BT28" s="581">
        <f t="shared" si="26"/>
        <v>0</v>
      </c>
      <c r="BU28" s="604"/>
      <c r="BV28" s="606"/>
      <c r="BW28" s="1289"/>
      <c r="BX28" s="605"/>
      <c r="BY28" s="606"/>
      <c r="BZ28" s="1199">
        <f t="shared" si="3"/>
        <v>0</v>
      </c>
      <c r="CA28" s="1200">
        <f t="shared" si="4"/>
        <v>0</v>
      </c>
      <c r="CB28" s="1199">
        <f t="shared" si="5"/>
        <v>0</v>
      </c>
      <c r="CC28" s="1201">
        <f t="shared" si="6"/>
        <v>0</v>
      </c>
      <c r="CD28" s="1200">
        <f t="shared" si="7"/>
        <v>0</v>
      </c>
      <c r="CE28" s="1202">
        <f t="shared" si="8"/>
        <v>0</v>
      </c>
      <c r="CF28" s="1201">
        <f t="shared" si="9"/>
        <v>0</v>
      </c>
      <c r="CG28" s="1200">
        <f t="shared" si="10"/>
        <v>0</v>
      </c>
    </row>
    <row r="29" spans="1:85" ht="12.75" customHeight="1">
      <c r="A29" s="433"/>
      <c r="B29" s="433"/>
      <c r="C29" s="433"/>
      <c r="D29" s="427" t="s">
        <v>18</v>
      </c>
      <c r="E29" s="429" t="s">
        <v>184</v>
      </c>
      <c r="F29" s="428">
        <v>2019</v>
      </c>
      <c r="G29" s="430" t="s">
        <v>189</v>
      </c>
      <c r="H29" s="617">
        <f t="shared" ref="H29:H60" si="27">IF(ISNUMBER(AW7),AW7,0)</f>
        <v>0</v>
      </c>
      <c r="I29" s="618">
        <f t="shared" ref="I29:I60" si="28">IF(ISNUMBER(BA7),BA7,0)</f>
        <v>0</v>
      </c>
      <c r="J29" s="625">
        <f t="shared" ref="J29:J60" si="29">IF(ISNUMBER(BE7),BE7,0)</f>
        <v>0</v>
      </c>
      <c r="K29" s="1334"/>
      <c r="L29" s="1335"/>
      <c r="M29" s="1336"/>
      <c r="N29" s="617">
        <f t="shared" ref="N29:N60" si="30">IF(ISNUMBER(BI7),BI7,0)</f>
        <v>0</v>
      </c>
      <c r="O29" s="618">
        <f t="shared" ref="O29:O60" si="31">IF(ISNUMBER(BM7),BM7,0)</f>
        <v>0</v>
      </c>
      <c r="P29" s="619">
        <f t="shared" ref="P29:P60" si="32">IF(ISNUMBER(BQ7),BQ7,0)</f>
        <v>0</v>
      </c>
      <c r="Q29" s="599">
        <f t="shared" si="0"/>
        <v>0</v>
      </c>
      <c r="R29" s="438">
        <f t="shared" si="1"/>
        <v>0</v>
      </c>
      <c r="S29" s="600">
        <f t="shared" si="2"/>
        <v>0</v>
      </c>
      <c r="T29" s="904">
        <f t="shared" ref="T29:T49" si="33">IF(ISNUMBER(BU7),BU7,0)</f>
        <v>0</v>
      </c>
      <c r="U29" s="600">
        <f t="shared" ref="U29:U49" si="34">IF(ISNUMBER(BV7),BV7,0)</f>
        <v>0</v>
      </c>
      <c r="V29" s="904">
        <f t="shared" ref="V29:V49" si="35">IF(ISNUMBER(BW7),BW7,0)</f>
        <v>0</v>
      </c>
      <c r="W29" s="907">
        <f t="shared" ref="W29:W49" si="36">IF(ISNUMBER(BX7),BX7,0)</f>
        <v>0</v>
      </c>
      <c r="X29" s="600">
        <f t="shared" ref="X29:X49" si="37">IF(ISNUMBER(BY7),BY7,0)</f>
        <v>0</v>
      </c>
      <c r="Y29" s="906"/>
      <c r="Z29" s="437"/>
      <c r="AA29" s="437"/>
      <c r="AB29" s="437"/>
      <c r="AC29" s="437"/>
      <c r="AD29" s="437"/>
      <c r="AE29" s="599">
        <f t="shared" si="11"/>
        <v>0</v>
      </c>
      <c r="AF29" s="438">
        <f t="shared" si="12"/>
        <v>0</v>
      </c>
      <c r="AG29" s="438">
        <f t="shared" si="13"/>
        <v>0</v>
      </c>
      <c r="AH29" s="438">
        <f t="shared" si="14"/>
        <v>0</v>
      </c>
      <c r="AI29" s="438">
        <f t="shared" si="15"/>
        <v>0</v>
      </c>
      <c r="AJ29" s="600">
        <f t="shared" si="16"/>
        <v>0</v>
      </c>
      <c r="AK29" s="906"/>
      <c r="AL29" s="437"/>
      <c r="AM29" s="437"/>
      <c r="AN29" s="437"/>
      <c r="AO29" s="437"/>
      <c r="AP29" s="437"/>
      <c r="AQ29" s="599">
        <f t="shared" si="17"/>
        <v>0</v>
      </c>
      <c r="AR29" s="438">
        <f t="shared" si="18"/>
        <v>0</v>
      </c>
      <c r="AS29" s="438">
        <f t="shared" si="19"/>
        <v>0</v>
      </c>
      <c r="AT29" s="438">
        <f t="shared" si="20"/>
        <v>0</v>
      </c>
      <c r="AU29" s="438">
        <f t="shared" si="21"/>
        <v>0</v>
      </c>
      <c r="AV29" s="600">
        <f t="shared" si="22"/>
        <v>0</v>
      </c>
      <c r="AW29" s="1179"/>
      <c r="AX29" s="1180"/>
      <c r="AY29" s="1180"/>
      <c r="AZ29" s="1180"/>
      <c r="BA29" s="1180"/>
      <c r="BB29" s="1180"/>
      <c r="BC29" s="1181"/>
      <c r="BD29" s="1181"/>
      <c r="BE29" s="1181"/>
      <c r="BF29" s="1181"/>
      <c r="BG29" s="1181"/>
      <c r="BH29" s="1182"/>
      <c r="BI29" s="1183"/>
      <c r="BJ29" s="1184"/>
      <c r="BK29" s="1184"/>
      <c r="BL29" s="1184"/>
      <c r="BM29" s="1184"/>
      <c r="BN29" s="1184"/>
      <c r="BO29" s="1185"/>
      <c r="BP29" s="1185"/>
      <c r="BQ29" s="1185"/>
      <c r="BR29" s="1185"/>
      <c r="BS29" s="1185"/>
      <c r="BT29" s="1186"/>
      <c r="BU29" s="1187"/>
      <c r="BV29" s="1189"/>
      <c r="BW29" s="1287"/>
      <c r="BX29" s="1188"/>
      <c r="BY29" s="1189"/>
      <c r="BZ29" s="610">
        <f t="shared" si="3"/>
        <v>0</v>
      </c>
      <c r="CA29" s="612">
        <f t="shared" si="4"/>
        <v>0</v>
      </c>
      <c r="CB29" s="610">
        <f t="shared" si="5"/>
        <v>0</v>
      </c>
      <c r="CC29" s="611">
        <f t="shared" si="6"/>
        <v>0</v>
      </c>
      <c r="CD29" s="612">
        <f t="shared" si="7"/>
        <v>0</v>
      </c>
      <c r="CE29" s="615">
        <f t="shared" si="8"/>
        <v>0</v>
      </c>
      <c r="CF29" s="611">
        <f t="shared" si="9"/>
        <v>0</v>
      </c>
      <c r="CG29" s="612">
        <f t="shared" si="10"/>
        <v>0</v>
      </c>
    </row>
    <row r="30" spans="1:85" ht="13.15" customHeight="1">
      <c r="A30" s="433"/>
      <c r="B30" s="433"/>
      <c r="C30" s="433"/>
      <c r="D30" s="427" t="s">
        <v>18</v>
      </c>
      <c r="E30" s="429" t="s">
        <v>184</v>
      </c>
      <c r="F30" s="428">
        <v>2019</v>
      </c>
      <c r="G30" s="430" t="s">
        <v>400</v>
      </c>
      <c r="H30" s="620">
        <f t="shared" si="27"/>
        <v>0</v>
      </c>
      <c r="I30" s="571">
        <f t="shared" si="28"/>
        <v>0</v>
      </c>
      <c r="J30" s="601">
        <f t="shared" si="29"/>
        <v>0</v>
      </c>
      <c r="K30" s="510"/>
      <c r="L30" s="1337"/>
      <c r="M30" s="1338"/>
      <c r="N30" s="620">
        <f t="shared" si="30"/>
        <v>0</v>
      </c>
      <c r="O30" s="571">
        <f t="shared" si="31"/>
        <v>0</v>
      </c>
      <c r="P30" s="621">
        <f t="shared" si="32"/>
        <v>0</v>
      </c>
      <c r="Q30" s="439">
        <f t="shared" si="0"/>
        <v>0</v>
      </c>
      <c r="R30" s="431">
        <f t="shared" si="1"/>
        <v>0</v>
      </c>
      <c r="S30" s="509">
        <f t="shared" si="2"/>
        <v>0</v>
      </c>
      <c r="T30" s="905">
        <f t="shared" si="33"/>
        <v>0</v>
      </c>
      <c r="U30" s="509">
        <f t="shared" si="34"/>
        <v>0</v>
      </c>
      <c r="V30" s="905">
        <f t="shared" si="35"/>
        <v>0</v>
      </c>
      <c r="W30" s="587">
        <f t="shared" si="36"/>
        <v>0</v>
      </c>
      <c r="X30" s="509">
        <f t="shared" si="37"/>
        <v>0</v>
      </c>
      <c r="Y30" s="906"/>
      <c r="Z30" s="437"/>
      <c r="AA30" s="437"/>
      <c r="AB30" s="437"/>
      <c r="AC30" s="437"/>
      <c r="AD30" s="437"/>
      <c r="AE30" s="439">
        <f t="shared" si="11"/>
        <v>0</v>
      </c>
      <c r="AF30" s="431">
        <f t="shared" si="12"/>
        <v>0</v>
      </c>
      <c r="AG30" s="431">
        <f t="shared" si="13"/>
        <v>0</v>
      </c>
      <c r="AH30" s="431">
        <f t="shared" si="14"/>
        <v>0</v>
      </c>
      <c r="AI30" s="431">
        <f t="shared" si="15"/>
        <v>0</v>
      </c>
      <c r="AJ30" s="509">
        <f t="shared" si="16"/>
        <v>0</v>
      </c>
      <c r="AK30" s="906"/>
      <c r="AL30" s="437"/>
      <c r="AM30" s="437"/>
      <c r="AN30" s="437"/>
      <c r="AO30" s="437"/>
      <c r="AP30" s="437"/>
      <c r="AQ30" s="439">
        <f t="shared" si="17"/>
        <v>0</v>
      </c>
      <c r="AR30" s="431">
        <f t="shared" si="18"/>
        <v>0</v>
      </c>
      <c r="AS30" s="431">
        <f t="shared" si="19"/>
        <v>0</v>
      </c>
      <c r="AT30" s="431">
        <f t="shared" si="20"/>
        <v>0</v>
      </c>
      <c r="AU30" s="431">
        <f t="shared" si="21"/>
        <v>0</v>
      </c>
      <c r="AV30" s="509">
        <f t="shared" si="22"/>
        <v>0</v>
      </c>
      <c r="AW30" s="1183"/>
      <c r="AX30" s="1184"/>
      <c r="AY30" s="1184"/>
      <c r="AZ30" s="1184"/>
      <c r="BA30" s="1184"/>
      <c r="BB30" s="1184"/>
      <c r="BC30" s="1185"/>
      <c r="BD30" s="1185"/>
      <c r="BE30" s="1185"/>
      <c r="BF30" s="1185"/>
      <c r="BG30" s="1185"/>
      <c r="BH30" s="1186"/>
      <c r="BI30" s="1183"/>
      <c r="BJ30" s="1184"/>
      <c r="BK30" s="1184"/>
      <c r="BL30" s="1184"/>
      <c r="BM30" s="1184"/>
      <c r="BN30" s="1184"/>
      <c r="BO30" s="1185"/>
      <c r="BP30" s="1185"/>
      <c r="BQ30" s="1185"/>
      <c r="BR30" s="1185"/>
      <c r="BS30" s="1185"/>
      <c r="BT30" s="1186"/>
      <c r="BU30" s="1190"/>
      <c r="BV30" s="1192"/>
      <c r="BW30" s="1288"/>
      <c r="BX30" s="1191"/>
      <c r="BY30" s="1192"/>
      <c r="BZ30" s="613">
        <f t="shared" si="3"/>
        <v>0</v>
      </c>
      <c r="CA30" s="614">
        <f t="shared" si="4"/>
        <v>0</v>
      </c>
      <c r="CB30" s="613">
        <f t="shared" si="5"/>
        <v>0</v>
      </c>
      <c r="CC30" s="577">
        <f t="shared" si="6"/>
        <v>0</v>
      </c>
      <c r="CD30" s="614">
        <f t="shared" si="7"/>
        <v>0</v>
      </c>
      <c r="CE30" s="616">
        <f t="shared" si="8"/>
        <v>0</v>
      </c>
      <c r="CF30" s="577">
        <f t="shared" si="9"/>
        <v>0</v>
      </c>
      <c r="CG30" s="614">
        <f t="shared" si="10"/>
        <v>0</v>
      </c>
    </row>
    <row r="31" spans="1:85" ht="13.15" customHeight="1">
      <c r="A31" s="425"/>
      <c r="B31" s="425"/>
      <c r="C31" s="425"/>
      <c r="D31" s="427" t="s">
        <v>16</v>
      </c>
      <c r="E31" s="429" t="s">
        <v>184</v>
      </c>
      <c r="F31" s="428">
        <v>2019</v>
      </c>
      <c r="G31" s="432" t="s">
        <v>587</v>
      </c>
      <c r="H31" s="620">
        <f t="shared" si="27"/>
        <v>0</v>
      </c>
      <c r="I31" s="571">
        <f t="shared" si="28"/>
        <v>0</v>
      </c>
      <c r="J31" s="601">
        <f t="shared" si="29"/>
        <v>0</v>
      </c>
      <c r="K31" s="510"/>
      <c r="L31" s="1337"/>
      <c r="M31" s="1338"/>
      <c r="N31" s="620">
        <f t="shared" si="30"/>
        <v>0</v>
      </c>
      <c r="O31" s="571">
        <f t="shared" si="31"/>
        <v>0</v>
      </c>
      <c r="P31" s="621">
        <f t="shared" si="32"/>
        <v>0</v>
      </c>
      <c r="Q31" s="439">
        <f t="shared" si="0"/>
        <v>0</v>
      </c>
      <c r="R31" s="431">
        <f t="shared" si="1"/>
        <v>0</v>
      </c>
      <c r="S31" s="509">
        <f t="shared" si="2"/>
        <v>0</v>
      </c>
      <c r="T31" s="905">
        <f t="shared" si="33"/>
        <v>0</v>
      </c>
      <c r="U31" s="509">
        <f>IF(ISNUMBER(BV9),BV9,0)</f>
        <v>0</v>
      </c>
      <c r="V31" s="905">
        <f t="shared" si="35"/>
        <v>0</v>
      </c>
      <c r="W31" s="587">
        <f t="shared" si="36"/>
        <v>0</v>
      </c>
      <c r="X31" s="509">
        <f t="shared" si="37"/>
        <v>0</v>
      </c>
      <c r="Y31" s="906"/>
      <c r="Z31" s="437"/>
      <c r="AA31" s="437"/>
      <c r="AB31" s="437"/>
      <c r="AC31" s="437"/>
      <c r="AD31" s="437"/>
      <c r="AE31" s="439">
        <f t="shared" si="11"/>
        <v>0</v>
      </c>
      <c r="AF31" s="431">
        <f t="shared" si="12"/>
        <v>0</v>
      </c>
      <c r="AG31" s="431">
        <f t="shared" si="13"/>
        <v>0</v>
      </c>
      <c r="AH31" s="431">
        <f t="shared" si="14"/>
        <v>0</v>
      </c>
      <c r="AI31" s="431">
        <f t="shared" si="15"/>
        <v>0</v>
      </c>
      <c r="AJ31" s="509">
        <f t="shared" si="16"/>
        <v>0</v>
      </c>
      <c r="AK31" s="906"/>
      <c r="AL31" s="437"/>
      <c r="AM31" s="437"/>
      <c r="AN31" s="437"/>
      <c r="AO31" s="437"/>
      <c r="AP31" s="437"/>
      <c r="AQ31" s="439">
        <f t="shared" si="17"/>
        <v>0</v>
      </c>
      <c r="AR31" s="431">
        <f t="shared" si="18"/>
        <v>0</v>
      </c>
      <c r="AS31" s="431">
        <f t="shared" si="19"/>
        <v>0</v>
      </c>
      <c r="AT31" s="431">
        <f t="shared" si="20"/>
        <v>0</v>
      </c>
      <c r="AU31" s="431">
        <f t="shared" si="21"/>
        <v>0</v>
      </c>
      <c r="AV31" s="509">
        <f t="shared" si="22"/>
        <v>0</v>
      </c>
      <c r="AW31" s="1183"/>
      <c r="AX31" s="1184"/>
      <c r="AY31" s="1184"/>
      <c r="AZ31" s="1184"/>
      <c r="BA31" s="1184"/>
      <c r="BB31" s="1184"/>
      <c r="BC31" s="1185"/>
      <c r="BD31" s="1185"/>
      <c r="BE31" s="1185"/>
      <c r="BF31" s="1185"/>
      <c r="BG31" s="1185"/>
      <c r="BH31" s="1186"/>
      <c r="BI31" s="1183"/>
      <c r="BJ31" s="1184"/>
      <c r="BK31" s="1184"/>
      <c r="BL31" s="1184"/>
      <c r="BM31" s="1184"/>
      <c r="BN31" s="1184"/>
      <c r="BO31" s="1185"/>
      <c r="BP31" s="1185"/>
      <c r="BQ31" s="1185"/>
      <c r="BR31" s="1185"/>
      <c r="BS31" s="1185"/>
      <c r="BT31" s="1186"/>
      <c r="BU31" s="1190"/>
      <c r="BV31" s="1192"/>
      <c r="BW31" s="1288"/>
      <c r="BX31" s="1191"/>
      <c r="BY31" s="1192"/>
      <c r="BZ31" s="613">
        <f t="shared" si="3"/>
        <v>0</v>
      </c>
      <c r="CA31" s="614">
        <f t="shared" si="4"/>
        <v>0</v>
      </c>
      <c r="CB31" s="613">
        <f t="shared" si="5"/>
        <v>0</v>
      </c>
      <c r="CC31" s="577">
        <f t="shared" si="6"/>
        <v>0</v>
      </c>
      <c r="CD31" s="614">
        <f t="shared" si="7"/>
        <v>0</v>
      </c>
      <c r="CE31" s="616">
        <f t="shared" si="8"/>
        <v>0</v>
      </c>
      <c r="CF31" s="577">
        <f t="shared" si="9"/>
        <v>0</v>
      </c>
      <c r="CG31" s="614">
        <f t="shared" si="10"/>
        <v>0</v>
      </c>
    </row>
    <row r="32" spans="1:85" ht="13.15" customHeight="1">
      <c r="A32" s="425"/>
      <c r="B32" s="425"/>
      <c r="C32" s="425"/>
      <c r="D32" s="427" t="s">
        <v>16</v>
      </c>
      <c r="E32" s="429" t="s">
        <v>184</v>
      </c>
      <c r="F32" s="428">
        <v>2019</v>
      </c>
      <c r="G32" s="432" t="s">
        <v>589</v>
      </c>
      <c r="H32" s="620">
        <f t="shared" si="27"/>
        <v>0</v>
      </c>
      <c r="I32" s="571">
        <f t="shared" si="28"/>
        <v>0</v>
      </c>
      <c r="J32" s="601">
        <f t="shared" si="29"/>
        <v>0</v>
      </c>
      <c r="K32" s="510"/>
      <c r="L32" s="1337"/>
      <c r="M32" s="1338"/>
      <c r="N32" s="620">
        <f t="shared" si="30"/>
        <v>0</v>
      </c>
      <c r="O32" s="571">
        <f t="shared" si="31"/>
        <v>0</v>
      </c>
      <c r="P32" s="621">
        <f t="shared" si="32"/>
        <v>0</v>
      </c>
      <c r="Q32" s="439">
        <f t="shared" si="0"/>
        <v>0</v>
      </c>
      <c r="R32" s="431">
        <f t="shared" si="1"/>
        <v>0</v>
      </c>
      <c r="S32" s="509">
        <f t="shared" si="2"/>
        <v>0</v>
      </c>
      <c r="T32" s="905">
        <f t="shared" si="33"/>
        <v>0</v>
      </c>
      <c r="U32" s="509">
        <f t="shared" si="34"/>
        <v>0</v>
      </c>
      <c r="V32" s="905">
        <f t="shared" si="35"/>
        <v>0</v>
      </c>
      <c r="W32" s="587">
        <f t="shared" si="36"/>
        <v>0</v>
      </c>
      <c r="X32" s="509">
        <f t="shared" si="37"/>
        <v>0</v>
      </c>
      <c r="Y32" s="906"/>
      <c r="Z32" s="437"/>
      <c r="AA32" s="437"/>
      <c r="AB32" s="437"/>
      <c r="AC32" s="437"/>
      <c r="AD32" s="437"/>
      <c r="AE32" s="439">
        <f t="shared" si="11"/>
        <v>0</v>
      </c>
      <c r="AF32" s="431">
        <f t="shared" si="12"/>
        <v>0</v>
      </c>
      <c r="AG32" s="431">
        <f t="shared" si="13"/>
        <v>0</v>
      </c>
      <c r="AH32" s="431">
        <f t="shared" si="14"/>
        <v>0</v>
      </c>
      <c r="AI32" s="431">
        <f t="shared" si="15"/>
        <v>0</v>
      </c>
      <c r="AJ32" s="509">
        <f t="shared" si="16"/>
        <v>0</v>
      </c>
      <c r="AK32" s="906"/>
      <c r="AL32" s="437"/>
      <c r="AM32" s="437"/>
      <c r="AN32" s="437"/>
      <c r="AO32" s="437"/>
      <c r="AP32" s="437"/>
      <c r="AQ32" s="439">
        <f t="shared" si="17"/>
        <v>0</v>
      </c>
      <c r="AR32" s="431">
        <f t="shared" si="18"/>
        <v>0</v>
      </c>
      <c r="AS32" s="431">
        <f t="shared" si="19"/>
        <v>0</v>
      </c>
      <c r="AT32" s="431">
        <f t="shared" si="20"/>
        <v>0</v>
      </c>
      <c r="AU32" s="431">
        <f t="shared" si="21"/>
        <v>0</v>
      </c>
      <c r="AV32" s="509">
        <f t="shared" si="22"/>
        <v>0</v>
      </c>
      <c r="AW32" s="1183"/>
      <c r="AX32" s="1184"/>
      <c r="AY32" s="1184"/>
      <c r="AZ32" s="1184"/>
      <c r="BA32" s="1184"/>
      <c r="BB32" s="1184"/>
      <c r="BC32" s="1185"/>
      <c r="BD32" s="1185"/>
      <c r="BE32" s="1185"/>
      <c r="BF32" s="1185"/>
      <c r="BG32" s="1185"/>
      <c r="BH32" s="1186"/>
      <c r="BI32" s="1183"/>
      <c r="BJ32" s="1184"/>
      <c r="BK32" s="1184"/>
      <c r="BL32" s="1184"/>
      <c r="BM32" s="1184"/>
      <c r="BN32" s="1184"/>
      <c r="BO32" s="1185"/>
      <c r="BP32" s="1185"/>
      <c r="BQ32" s="1185"/>
      <c r="BR32" s="1185"/>
      <c r="BS32" s="1185"/>
      <c r="BT32" s="1186"/>
      <c r="BU32" s="1190"/>
      <c r="BV32" s="1192"/>
      <c r="BW32" s="1288"/>
      <c r="BX32" s="1191"/>
      <c r="BY32" s="1192"/>
      <c r="BZ32" s="613">
        <f t="shared" si="3"/>
        <v>0</v>
      </c>
      <c r="CA32" s="614">
        <f t="shared" si="4"/>
        <v>0</v>
      </c>
      <c r="CB32" s="613">
        <f t="shared" si="5"/>
        <v>0</v>
      </c>
      <c r="CC32" s="577">
        <f t="shared" si="6"/>
        <v>0</v>
      </c>
      <c r="CD32" s="614">
        <f t="shared" si="7"/>
        <v>0</v>
      </c>
      <c r="CE32" s="616">
        <f t="shared" si="8"/>
        <v>0</v>
      </c>
      <c r="CF32" s="577">
        <f t="shared" si="9"/>
        <v>0</v>
      </c>
      <c r="CG32" s="614">
        <f t="shared" si="10"/>
        <v>0</v>
      </c>
    </row>
    <row r="33" spans="1:85" ht="13.15" customHeight="1">
      <c r="A33" s="425"/>
      <c r="B33" s="425"/>
      <c r="C33" s="425"/>
      <c r="D33" s="427" t="s">
        <v>16</v>
      </c>
      <c r="E33" s="429" t="s">
        <v>184</v>
      </c>
      <c r="F33" s="428">
        <v>2019</v>
      </c>
      <c r="G33" s="432" t="s">
        <v>584</v>
      </c>
      <c r="H33" s="620">
        <f t="shared" si="27"/>
        <v>0</v>
      </c>
      <c r="I33" s="571">
        <f t="shared" si="28"/>
        <v>0</v>
      </c>
      <c r="J33" s="601">
        <f t="shared" si="29"/>
        <v>0</v>
      </c>
      <c r="K33" s="510"/>
      <c r="L33" s="1337"/>
      <c r="M33" s="1338"/>
      <c r="N33" s="620">
        <f t="shared" si="30"/>
        <v>0</v>
      </c>
      <c r="O33" s="571">
        <f t="shared" si="31"/>
        <v>0</v>
      </c>
      <c r="P33" s="621">
        <f t="shared" si="32"/>
        <v>0</v>
      </c>
      <c r="Q33" s="439">
        <f t="shared" si="0"/>
        <v>0</v>
      </c>
      <c r="R33" s="431">
        <f t="shared" si="1"/>
        <v>0</v>
      </c>
      <c r="S33" s="509">
        <f t="shared" si="2"/>
        <v>0</v>
      </c>
      <c r="T33" s="905">
        <f t="shared" si="33"/>
        <v>0</v>
      </c>
      <c r="U33" s="509">
        <f t="shared" si="34"/>
        <v>0</v>
      </c>
      <c r="V33" s="905">
        <f t="shared" si="35"/>
        <v>0</v>
      </c>
      <c r="W33" s="587">
        <f t="shared" si="36"/>
        <v>0</v>
      </c>
      <c r="X33" s="509">
        <f t="shared" si="37"/>
        <v>0</v>
      </c>
      <c r="Y33" s="906"/>
      <c r="Z33" s="437"/>
      <c r="AA33" s="437"/>
      <c r="AB33" s="437"/>
      <c r="AC33" s="437"/>
      <c r="AD33" s="437"/>
      <c r="AE33" s="439">
        <f t="shared" si="11"/>
        <v>0</v>
      </c>
      <c r="AF33" s="431">
        <f t="shared" si="12"/>
        <v>0</v>
      </c>
      <c r="AG33" s="431">
        <f t="shared" si="13"/>
        <v>0</v>
      </c>
      <c r="AH33" s="431">
        <f t="shared" si="14"/>
        <v>0</v>
      </c>
      <c r="AI33" s="431">
        <f t="shared" si="15"/>
        <v>0</v>
      </c>
      <c r="AJ33" s="509">
        <f t="shared" si="16"/>
        <v>0</v>
      </c>
      <c r="AK33" s="906"/>
      <c r="AL33" s="437"/>
      <c r="AM33" s="437"/>
      <c r="AN33" s="437"/>
      <c r="AO33" s="437"/>
      <c r="AP33" s="437"/>
      <c r="AQ33" s="439">
        <f t="shared" si="17"/>
        <v>0</v>
      </c>
      <c r="AR33" s="431">
        <f t="shared" si="18"/>
        <v>0</v>
      </c>
      <c r="AS33" s="431">
        <f t="shared" si="19"/>
        <v>0</v>
      </c>
      <c r="AT33" s="431">
        <f t="shared" si="20"/>
        <v>0</v>
      </c>
      <c r="AU33" s="431">
        <f t="shared" si="21"/>
        <v>0</v>
      </c>
      <c r="AV33" s="509">
        <f t="shared" si="22"/>
        <v>0</v>
      </c>
      <c r="AW33" s="1183"/>
      <c r="AX33" s="1184"/>
      <c r="AY33" s="1184"/>
      <c r="AZ33" s="1184"/>
      <c r="BA33" s="1184"/>
      <c r="BB33" s="1184"/>
      <c r="BC33" s="1185"/>
      <c r="BD33" s="1185"/>
      <c r="BE33" s="1185"/>
      <c r="BF33" s="1185"/>
      <c r="BG33" s="1185"/>
      <c r="BH33" s="1186"/>
      <c r="BI33" s="1183"/>
      <c r="BJ33" s="1184"/>
      <c r="BK33" s="1184"/>
      <c r="BL33" s="1184"/>
      <c r="BM33" s="1184"/>
      <c r="BN33" s="1184"/>
      <c r="BO33" s="1185"/>
      <c r="BP33" s="1185"/>
      <c r="BQ33" s="1185"/>
      <c r="BR33" s="1185"/>
      <c r="BS33" s="1185"/>
      <c r="BT33" s="1186"/>
      <c r="BU33" s="1190"/>
      <c r="BV33" s="1192"/>
      <c r="BW33" s="1288"/>
      <c r="BX33" s="1191"/>
      <c r="BY33" s="1192"/>
      <c r="BZ33" s="613">
        <f t="shared" si="3"/>
        <v>0</v>
      </c>
      <c r="CA33" s="614">
        <f t="shared" si="4"/>
        <v>0</v>
      </c>
      <c r="CB33" s="613">
        <f t="shared" si="5"/>
        <v>0</v>
      </c>
      <c r="CC33" s="577">
        <f t="shared" si="6"/>
        <v>0</v>
      </c>
      <c r="CD33" s="614">
        <f t="shared" si="7"/>
        <v>0</v>
      </c>
      <c r="CE33" s="616">
        <f t="shared" si="8"/>
        <v>0</v>
      </c>
      <c r="CF33" s="577">
        <f t="shared" si="9"/>
        <v>0</v>
      </c>
      <c r="CG33" s="614">
        <f t="shared" si="10"/>
        <v>0</v>
      </c>
    </row>
    <row r="34" spans="1:85" ht="13.15" customHeight="1">
      <c r="A34" s="425"/>
      <c r="B34" s="425"/>
      <c r="C34" s="425"/>
      <c r="D34" s="427" t="s">
        <v>18</v>
      </c>
      <c r="E34" s="429" t="s">
        <v>184</v>
      </c>
      <c r="F34" s="428">
        <v>2019</v>
      </c>
      <c r="G34" s="430" t="s">
        <v>180</v>
      </c>
      <c r="H34" s="620">
        <f t="shared" si="27"/>
        <v>0</v>
      </c>
      <c r="I34" s="571">
        <f t="shared" si="28"/>
        <v>0</v>
      </c>
      <c r="J34" s="601">
        <f t="shared" si="29"/>
        <v>0</v>
      </c>
      <c r="K34" s="510"/>
      <c r="L34" s="1337"/>
      <c r="M34" s="1338"/>
      <c r="N34" s="620">
        <f t="shared" si="30"/>
        <v>0</v>
      </c>
      <c r="O34" s="571">
        <f t="shared" si="31"/>
        <v>0</v>
      </c>
      <c r="P34" s="621">
        <f t="shared" si="32"/>
        <v>0</v>
      </c>
      <c r="Q34" s="439">
        <f t="shared" si="0"/>
        <v>0</v>
      </c>
      <c r="R34" s="431">
        <f t="shared" si="1"/>
        <v>0</v>
      </c>
      <c r="S34" s="509">
        <f t="shared" si="2"/>
        <v>0</v>
      </c>
      <c r="T34" s="905">
        <f t="shared" si="33"/>
        <v>0</v>
      </c>
      <c r="U34" s="509">
        <f t="shared" si="34"/>
        <v>0</v>
      </c>
      <c r="V34" s="905">
        <f t="shared" si="35"/>
        <v>0</v>
      </c>
      <c r="W34" s="587">
        <f t="shared" si="36"/>
        <v>0</v>
      </c>
      <c r="X34" s="509">
        <f t="shared" si="37"/>
        <v>0</v>
      </c>
      <c r="Y34" s="906"/>
      <c r="Z34" s="437"/>
      <c r="AA34" s="437"/>
      <c r="AB34" s="437"/>
      <c r="AC34" s="437"/>
      <c r="AD34" s="437"/>
      <c r="AE34" s="439">
        <f t="shared" si="11"/>
        <v>0</v>
      </c>
      <c r="AF34" s="431">
        <f t="shared" si="12"/>
        <v>0</v>
      </c>
      <c r="AG34" s="431">
        <f t="shared" si="13"/>
        <v>0</v>
      </c>
      <c r="AH34" s="431">
        <f t="shared" si="14"/>
        <v>0</v>
      </c>
      <c r="AI34" s="431">
        <f t="shared" si="15"/>
        <v>0</v>
      </c>
      <c r="AJ34" s="509">
        <f t="shared" si="16"/>
        <v>0</v>
      </c>
      <c r="AK34" s="906"/>
      <c r="AL34" s="437"/>
      <c r="AM34" s="437"/>
      <c r="AN34" s="437"/>
      <c r="AO34" s="437"/>
      <c r="AP34" s="437"/>
      <c r="AQ34" s="439">
        <f t="shared" si="17"/>
        <v>0</v>
      </c>
      <c r="AR34" s="431">
        <f t="shared" si="18"/>
        <v>0</v>
      </c>
      <c r="AS34" s="431">
        <f t="shared" si="19"/>
        <v>0</v>
      </c>
      <c r="AT34" s="431">
        <f t="shared" si="20"/>
        <v>0</v>
      </c>
      <c r="AU34" s="431">
        <f t="shared" si="21"/>
        <v>0</v>
      </c>
      <c r="AV34" s="509">
        <f t="shared" si="22"/>
        <v>0</v>
      </c>
      <c r="AW34" s="1183"/>
      <c r="AX34" s="1184"/>
      <c r="AY34" s="1184"/>
      <c r="AZ34" s="1184"/>
      <c r="BA34" s="1184"/>
      <c r="BB34" s="1184"/>
      <c r="BC34" s="1185"/>
      <c r="BD34" s="1185"/>
      <c r="BE34" s="1185"/>
      <c r="BF34" s="1185"/>
      <c r="BG34" s="1185"/>
      <c r="BH34" s="1186"/>
      <c r="BI34" s="1183"/>
      <c r="BJ34" s="1184"/>
      <c r="BK34" s="1184"/>
      <c r="BL34" s="1184"/>
      <c r="BM34" s="1184"/>
      <c r="BN34" s="1184"/>
      <c r="BO34" s="1185"/>
      <c r="BP34" s="1185"/>
      <c r="BQ34" s="1185"/>
      <c r="BR34" s="1185"/>
      <c r="BS34" s="1185"/>
      <c r="BT34" s="1186"/>
      <c r="BU34" s="1190"/>
      <c r="BV34" s="1192"/>
      <c r="BW34" s="1288"/>
      <c r="BX34" s="1191"/>
      <c r="BY34" s="1192"/>
      <c r="BZ34" s="613">
        <f t="shared" si="3"/>
        <v>0</v>
      </c>
      <c r="CA34" s="614">
        <f t="shared" si="4"/>
        <v>0</v>
      </c>
      <c r="CB34" s="613">
        <f t="shared" si="5"/>
        <v>0</v>
      </c>
      <c r="CC34" s="577">
        <f t="shared" si="6"/>
        <v>0</v>
      </c>
      <c r="CD34" s="614">
        <f t="shared" si="7"/>
        <v>0</v>
      </c>
      <c r="CE34" s="616">
        <f t="shared" si="8"/>
        <v>0</v>
      </c>
      <c r="CF34" s="577">
        <f t="shared" si="9"/>
        <v>0</v>
      </c>
      <c r="CG34" s="614">
        <f t="shared" si="10"/>
        <v>0</v>
      </c>
    </row>
    <row r="35" spans="1:85" ht="13.15" customHeight="1">
      <c r="A35" s="425"/>
      <c r="B35" s="425"/>
      <c r="C35" s="425"/>
      <c r="D35" s="427" t="s">
        <v>18</v>
      </c>
      <c r="E35" s="429" t="s">
        <v>184</v>
      </c>
      <c r="F35" s="428">
        <v>2019</v>
      </c>
      <c r="G35" s="430" t="s">
        <v>150</v>
      </c>
      <c r="H35" s="620">
        <f t="shared" si="27"/>
        <v>0</v>
      </c>
      <c r="I35" s="571">
        <f t="shared" si="28"/>
        <v>0</v>
      </c>
      <c r="J35" s="601">
        <f t="shared" si="29"/>
        <v>0</v>
      </c>
      <c r="K35" s="510"/>
      <c r="L35" s="1337"/>
      <c r="M35" s="1338"/>
      <c r="N35" s="620">
        <f t="shared" si="30"/>
        <v>0</v>
      </c>
      <c r="O35" s="571">
        <f t="shared" si="31"/>
        <v>0</v>
      </c>
      <c r="P35" s="621">
        <f t="shared" si="32"/>
        <v>0</v>
      </c>
      <c r="Q35" s="439">
        <f t="shared" si="0"/>
        <v>0</v>
      </c>
      <c r="R35" s="431">
        <f t="shared" si="1"/>
        <v>0</v>
      </c>
      <c r="S35" s="509">
        <f t="shared" si="2"/>
        <v>0</v>
      </c>
      <c r="T35" s="905">
        <f t="shared" si="33"/>
        <v>0</v>
      </c>
      <c r="U35" s="509">
        <f t="shared" si="34"/>
        <v>0</v>
      </c>
      <c r="V35" s="905">
        <f t="shared" si="35"/>
        <v>0</v>
      </c>
      <c r="W35" s="587">
        <f t="shared" si="36"/>
        <v>0</v>
      </c>
      <c r="X35" s="509">
        <f t="shared" si="37"/>
        <v>0</v>
      </c>
      <c r="Y35" s="906"/>
      <c r="Z35" s="437"/>
      <c r="AA35" s="437"/>
      <c r="AB35" s="437"/>
      <c r="AC35" s="437"/>
      <c r="AD35" s="437"/>
      <c r="AE35" s="439">
        <f t="shared" si="11"/>
        <v>0</v>
      </c>
      <c r="AF35" s="431">
        <f t="shared" si="12"/>
        <v>0</v>
      </c>
      <c r="AG35" s="431">
        <f t="shared" si="13"/>
        <v>0</v>
      </c>
      <c r="AH35" s="431">
        <f t="shared" si="14"/>
        <v>0</v>
      </c>
      <c r="AI35" s="431">
        <f t="shared" si="15"/>
        <v>0</v>
      </c>
      <c r="AJ35" s="509">
        <f t="shared" si="16"/>
        <v>0</v>
      </c>
      <c r="AK35" s="906"/>
      <c r="AL35" s="437"/>
      <c r="AM35" s="437"/>
      <c r="AN35" s="437"/>
      <c r="AO35" s="437"/>
      <c r="AP35" s="437"/>
      <c r="AQ35" s="439">
        <f t="shared" si="17"/>
        <v>0</v>
      </c>
      <c r="AR35" s="431">
        <f t="shared" si="18"/>
        <v>0</v>
      </c>
      <c r="AS35" s="431">
        <f t="shared" si="19"/>
        <v>0</v>
      </c>
      <c r="AT35" s="431">
        <f t="shared" si="20"/>
        <v>0</v>
      </c>
      <c r="AU35" s="431">
        <f t="shared" si="21"/>
        <v>0</v>
      </c>
      <c r="AV35" s="509">
        <f t="shared" si="22"/>
        <v>0</v>
      </c>
      <c r="AW35" s="1183"/>
      <c r="AX35" s="1184"/>
      <c r="AY35" s="1184"/>
      <c r="AZ35" s="1184"/>
      <c r="BA35" s="1184"/>
      <c r="BB35" s="1184"/>
      <c r="BC35" s="1185"/>
      <c r="BD35" s="1185"/>
      <c r="BE35" s="1185"/>
      <c r="BF35" s="1185"/>
      <c r="BG35" s="1185"/>
      <c r="BH35" s="1186"/>
      <c r="BI35" s="1183"/>
      <c r="BJ35" s="1184"/>
      <c r="BK35" s="1184"/>
      <c r="BL35" s="1184"/>
      <c r="BM35" s="1184"/>
      <c r="BN35" s="1184"/>
      <c r="BO35" s="1185"/>
      <c r="BP35" s="1185"/>
      <c r="BQ35" s="1185"/>
      <c r="BR35" s="1185"/>
      <c r="BS35" s="1185"/>
      <c r="BT35" s="1186"/>
      <c r="BU35" s="1190"/>
      <c r="BV35" s="1192"/>
      <c r="BW35" s="1288"/>
      <c r="BX35" s="1191"/>
      <c r="BY35" s="1192"/>
      <c r="BZ35" s="613">
        <f t="shared" si="3"/>
        <v>0</v>
      </c>
      <c r="CA35" s="614">
        <f t="shared" si="4"/>
        <v>0</v>
      </c>
      <c r="CB35" s="613">
        <f t="shared" si="5"/>
        <v>0</v>
      </c>
      <c r="CC35" s="577">
        <f t="shared" si="6"/>
        <v>0</v>
      </c>
      <c r="CD35" s="614">
        <f t="shared" si="7"/>
        <v>0</v>
      </c>
      <c r="CE35" s="616">
        <f t="shared" si="8"/>
        <v>0</v>
      </c>
      <c r="CF35" s="577">
        <f t="shared" si="9"/>
        <v>0</v>
      </c>
      <c r="CG35" s="614">
        <f t="shared" si="10"/>
        <v>0</v>
      </c>
    </row>
    <row r="36" spans="1:85" ht="13.15" customHeight="1">
      <c r="A36" s="425"/>
      <c r="B36" s="425"/>
      <c r="C36" s="425"/>
      <c r="D36" s="427" t="s">
        <v>18</v>
      </c>
      <c r="E36" s="429" t="s">
        <v>184</v>
      </c>
      <c r="F36" s="428">
        <v>2019</v>
      </c>
      <c r="G36" s="430" t="s">
        <v>151</v>
      </c>
      <c r="H36" s="620">
        <f t="shared" si="27"/>
        <v>0</v>
      </c>
      <c r="I36" s="571">
        <f t="shared" si="28"/>
        <v>0</v>
      </c>
      <c r="J36" s="601">
        <f t="shared" si="29"/>
        <v>0</v>
      </c>
      <c r="K36" s="510"/>
      <c r="L36" s="1337"/>
      <c r="M36" s="1338"/>
      <c r="N36" s="620">
        <f t="shared" si="30"/>
        <v>0</v>
      </c>
      <c r="O36" s="571">
        <f t="shared" si="31"/>
        <v>0</v>
      </c>
      <c r="P36" s="621">
        <f t="shared" si="32"/>
        <v>0</v>
      </c>
      <c r="Q36" s="439">
        <f t="shared" si="0"/>
        <v>0</v>
      </c>
      <c r="R36" s="431">
        <f t="shared" si="1"/>
        <v>0</v>
      </c>
      <c r="S36" s="509">
        <f t="shared" si="2"/>
        <v>0</v>
      </c>
      <c r="T36" s="905">
        <f t="shared" si="33"/>
        <v>0</v>
      </c>
      <c r="U36" s="509">
        <f t="shared" si="34"/>
        <v>0</v>
      </c>
      <c r="V36" s="905">
        <f t="shared" si="35"/>
        <v>0</v>
      </c>
      <c r="W36" s="587">
        <f t="shared" si="36"/>
        <v>0</v>
      </c>
      <c r="X36" s="509">
        <f t="shared" si="37"/>
        <v>0</v>
      </c>
      <c r="Y36" s="906"/>
      <c r="Z36" s="437"/>
      <c r="AA36" s="437"/>
      <c r="AB36" s="437"/>
      <c r="AC36" s="437"/>
      <c r="AD36" s="437"/>
      <c r="AE36" s="439">
        <f t="shared" si="11"/>
        <v>0</v>
      </c>
      <c r="AF36" s="431">
        <f t="shared" si="12"/>
        <v>0</v>
      </c>
      <c r="AG36" s="431">
        <f t="shared" si="13"/>
        <v>0</v>
      </c>
      <c r="AH36" s="431">
        <f t="shared" si="14"/>
        <v>0</v>
      </c>
      <c r="AI36" s="431">
        <f t="shared" si="15"/>
        <v>0</v>
      </c>
      <c r="AJ36" s="509">
        <f t="shared" si="16"/>
        <v>0</v>
      </c>
      <c r="AK36" s="906"/>
      <c r="AL36" s="437"/>
      <c r="AM36" s="437"/>
      <c r="AN36" s="437"/>
      <c r="AO36" s="437"/>
      <c r="AP36" s="437"/>
      <c r="AQ36" s="439">
        <f t="shared" si="17"/>
        <v>0</v>
      </c>
      <c r="AR36" s="431">
        <f t="shared" si="18"/>
        <v>0</v>
      </c>
      <c r="AS36" s="431">
        <f t="shared" si="19"/>
        <v>0</v>
      </c>
      <c r="AT36" s="431">
        <f t="shared" si="20"/>
        <v>0</v>
      </c>
      <c r="AU36" s="431">
        <f t="shared" si="21"/>
        <v>0</v>
      </c>
      <c r="AV36" s="509">
        <f t="shared" si="22"/>
        <v>0</v>
      </c>
      <c r="AW36" s="1183"/>
      <c r="AX36" s="1184"/>
      <c r="AY36" s="1184"/>
      <c r="AZ36" s="1184"/>
      <c r="BA36" s="1184"/>
      <c r="BB36" s="1184"/>
      <c r="BC36" s="1185"/>
      <c r="BD36" s="1185"/>
      <c r="BE36" s="1185"/>
      <c r="BF36" s="1185"/>
      <c r="BG36" s="1185"/>
      <c r="BH36" s="1186"/>
      <c r="BI36" s="1183"/>
      <c r="BJ36" s="1184"/>
      <c r="BK36" s="1184"/>
      <c r="BL36" s="1184"/>
      <c r="BM36" s="1184"/>
      <c r="BN36" s="1184"/>
      <c r="BO36" s="1185"/>
      <c r="BP36" s="1185"/>
      <c r="BQ36" s="1185"/>
      <c r="BR36" s="1185"/>
      <c r="BS36" s="1185"/>
      <c r="BT36" s="1186"/>
      <c r="BU36" s="1190"/>
      <c r="BV36" s="1192"/>
      <c r="BW36" s="1288"/>
      <c r="BX36" s="1191"/>
      <c r="BY36" s="1192"/>
      <c r="BZ36" s="613">
        <f t="shared" si="3"/>
        <v>0</v>
      </c>
      <c r="CA36" s="614">
        <f t="shared" si="4"/>
        <v>0</v>
      </c>
      <c r="CB36" s="613">
        <f t="shared" si="5"/>
        <v>0</v>
      </c>
      <c r="CC36" s="577">
        <f t="shared" si="6"/>
        <v>0</v>
      </c>
      <c r="CD36" s="614">
        <f t="shared" si="7"/>
        <v>0</v>
      </c>
      <c r="CE36" s="616">
        <f t="shared" si="8"/>
        <v>0</v>
      </c>
      <c r="CF36" s="577">
        <f t="shared" si="9"/>
        <v>0</v>
      </c>
      <c r="CG36" s="614">
        <f t="shared" si="10"/>
        <v>0</v>
      </c>
    </row>
    <row r="37" spans="1:85" ht="13.15" customHeight="1">
      <c r="A37" s="425"/>
      <c r="B37" s="425"/>
      <c r="C37" s="425"/>
      <c r="D37" s="427" t="s">
        <v>18</v>
      </c>
      <c r="E37" s="429" t="s">
        <v>184</v>
      </c>
      <c r="F37" s="428">
        <v>2019</v>
      </c>
      <c r="G37" s="430" t="s">
        <v>152</v>
      </c>
      <c r="H37" s="620">
        <f t="shared" si="27"/>
        <v>0</v>
      </c>
      <c r="I37" s="571">
        <f t="shared" si="28"/>
        <v>0</v>
      </c>
      <c r="J37" s="601">
        <f t="shared" si="29"/>
        <v>0</v>
      </c>
      <c r="K37" s="510"/>
      <c r="L37" s="1337"/>
      <c r="M37" s="1338"/>
      <c r="N37" s="620">
        <f t="shared" si="30"/>
        <v>0</v>
      </c>
      <c r="O37" s="571">
        <f t="shared" si="31"/>
        <v>0</v>
      </c>
      <c r="P37" s="621">
        <f t="shared" si="32"/>
        <v>0</v>
      </c>
      <c r="Q37" s="439">
        <f t="shared" si="0"/>
        <v>0</v>
      </c>
      <c r="R37" s="431">
        <f t="shared" si="1"/>
        <v>0</v>
      </c>
      <c r="S37" s="509">
        <f t="shared" si="2"/>
        <v>0</v>
      </c>
      <c r="T37" s="905">
        <f t="shared" si="33"/>
        <v>0</v>
      </c>
      <c r="U37" s="509">
        <f t="shared" si="34"/>
        <v>0</v>
      </c>
      <c r="V37" s="905">
        <f t="shared" si="35"/>
        <v>0</v>
      </c>
      <c r="W37" s="587">
        <f t="shared" si="36"/>
        <v>0</v>
      </c>
      <c r="X37" s="509">
        <f t="shared" si="37"/>
        <v>0</v>
      </c>
      <c r="Y37" s="906"/>
      <c r="Z37" s="437"/>
      <c r="AA37" s="437"/>
      <c r="AB37" s="437"/>
      <c r="AC37" s="437"/>
      <c r="AD37" s="437"/>
      <c r="AE37" s="439">
        <f t="shared" si="11"/>
        <v>0</v>
      </c>
      <c r="AF37" s="431">
        <f t="shared" si="12"/>
        <v>0</v>
      </c>
      <c r="AG37" s="431">
        <f t="shared" si="13"/>
        <v>0</v>
      </c>
      <c r="AH37" s="431">
        <f t="shared" si="14"/>
        <v>0</v>
      </c>
      <c r="AI37" s="431">
        <f t="shared" si="15"/>
        <v>0</v>
      </c>
      <c r="AJ37" s="509">
        <f t="shared" si="16"/>
        <v>0</v>
      </c>
      <c r="AK37" s="906"/>
      <c r="AL37" s="437"/>
      <c r="AM37" s="437"/>
      <c r="AN37" s="437"/>
      <c r="AO37" s="437"/>
      <c r="AP37" s="437"/>
      <c r="AQ37" s="439">
        <f t="shared" si="17"/>
        <v>0</v>
      </c>
      <c r="AR37" s="431">
        <f t="shared" si="18"/>
        <v>0</v>
      </c>
      <c r="AS37" s="431">
        <f t="shared" si="19"/>
        <v>0</v>
      </c>
      <c r="AT37" s="431">
        <f t="shared" si="20"/>
        <v>0</v>
      </c>
      <c r="AU37" s="431">
        <f t="shared" si="21"/>
        <v>0</v>
      </c>
      <c r="AV37" s="509">
        <f t="shared" si="22"/>
        <v>0</v>
      </c>
      <c r="AW37" s="1183"/>
      <c r="AX37" s="1184"/>
      <c r="AY37" s="1184"/>
      <c r="AZ37" s="1184"/>
      <c r="BA37" s="1184"/>
      <c r="BB37" s="1184"/>
      <c r="BC37" s="1185"/>
      <c r="BD37" s="1185"/>
      <c r="BE37" s="1185"/>
      <c r="BF37" s="1185"/>
      <c r="BG37" s="1185"/>
      <c r="BH37" s="1186"/>
      <c r="BI37" s="1183"/>
      <c r="BJ37" s="1184"/>
      <c r="BK37" s="1184"/>
      <c r="BL37" s="1184"/>
      <c r="BM37" s="1184"/>
      <c r="BN37" s="1184"/>
      <c r="BO37" s="1185"/>
      <c r="BP37" s="1185"/>
      <c r="BQ37" s="1185"/>
      <c r="BR37" s="1185"/>
      <c r="BS37" s="1185"/>
      <c r="BT37" s="1186"/>
      <c r="BU37" s="1190"/>
      <c r="BV37" s="1192"/>
      <c r="BW37" s="1288"/>
      <c r="BX37" s="1191"/>
      <c r="BY37" s="1192"/>
      <c r="BZ37" s="613">
        <f t="shared" si="3"/>
        <v>0</v>
      </c>
      <c r="CA37" s="614">
        <f t="shared" si="4"/>
        <v>0</v>
      </c>
      <c r="CB37" s="613">
        <f t="shared" si="5"/>
        <v>0</v>
      </c>
      <c r="CC37" s="577">
        <f t="shared" si="6"/>
        <v>0</v>
      </c>
      <c r="CD37" s="614">
        <f t="shared" si="7"/>
        <v>0</v>
      </c>
      <c r="CE37" s="616">
        <f t="shared" si="8"/>
        <v>0</v>
      </c>
      <c r="CF37" s="577">
        <f t="shared" si="9"/>
        <v>0</v>
      </c>
      <c r="CG37" s="614">
        <f t="shared" si="10"/>
        <v>0</v>
      </c>
    </row>
    <row r="38" spans="1:85" s="434" customFormat="1" ht="13.15" customHeight="1">
      <c r="A38" s="425"/>
      <c r="B38" s="425"/>
      <c r="C38" s="425"/>
      <c r="D38" s="427" t="s">
        <v>18</v>
      </c>
      <c r="E38" s="429" t="s">
        <v>184</v>
      </c>
      <c r="F38" s="428">
        <v>2019</v>
      </c>
      <c r="G38" s="430" t="s">
        <v>145</v>
      </c>
      <c r="H38" s="620">
        <f t="shared" si="27"/>
        <v>0</v>
      </c>
      <c r="I38" s="571">
        <f t="shared" si="28"/>
        <v>0</v>
      </c>
      <c r="J38" s="601">
        <f t="shared" si="29"/>
        <v>0</v>
      </c>
      <c r="K38" s="510"/>
      <c r="L38" s="1337"/>
      <c r="M38" s="1338"/>
      <c r="N38" s="620">
        <f t="shared" si="30"/>
        <v>0</v>
      </c>
      <c r="O38" s="571">
        <f t="shared" si="31"/>
        <v>0</v>
      </c>
      <c r="P38" s="621">
        <f t="shared" si="32"/>
        <v>0</v>
      </c>
      <c r="Q38" s="439">
        <f t="shared" si="0"/>
        <v>0</v>
      </c>
      <c r="R38" s="431">
        <f t="shared" si="1"/>
        <v>0</v>
      </c>
      <c r="S38" s="509">
        <f t="shared" si="2"/>
        <v>0</v>
      </c>
      <c r="T38" s="905">
        <f t="shared" si="33"/>
        <v>0</v>
      </c>
      <c r="U38" s="509">
        <f t="shared" si="34"/>
        <v>0</v>
      </c>
      <c r="V38" s="905">
        <f t="shared" si="35"/>
        <v>0</v>
      </c>
      <c r="W38" s="587">
        <f t="shared" si="36"/>
        <v>0</v>
      </c>
      <c r="X38" s="509">
        <f t="shared" si="37"/>
        <v>0</v>
      </c>
      <c r="Y38" s="906"/>
      <c r="Z38" s="437"/>
      <c r="AA38" s="437"/>
      <c r="AB38" s="437"/>
      <c r="AC38" s="437"/>
      <c r="AD38" s="437"/>
      <c r="AE38" s="439">
        <f t="shared" si="11"/>
        <v>0</v>
      </c>
      <c r="AF38" s="431">
        <f t="shared" si="12"/>
        <v>0</v>
      </c>
      <c r="AG38" s="431">
        <f t="shared" si="13"/>
        <v>0</v>
      </c>
      <c r="AH38" s="431">
        <f t="shared" si="14"/>
        <v>0</v>
      </c>
      <c r="AI38" s="431">
        <f t="shared" si="15"/>
        <v>0</v>
      </c>
      <c r="AJ38" s="509">
        <f t="shared" si="16"/>
        <v>0</v>
      </c>
      <c r="AK38" s="906"/>
      <c r="AL38" s="437"/>
      <c r="AM38" s="437"/>
      <c r="AN38" s="437"/>
      <c r="AO38" s="437"/>
      <c r="AP38" s="437"/>
      <c r="AQ38" s="439">
        <f t="shared" si="17"/>
        <v>0</v>
      </c>
      <c r="AR38" s="431">
        <f t="shared" si="18"/>
        <v>0</v>
      </c>
      <c r="AS38" s="431">
        <f t="shared" si="19"/>
        <v>0</v>
      </c>
      <c r="AT38" s="431">
        <f t="shared" si="20"/>
        <v>0</v>
      </c>
      <c r="AU38" s="431">
        <f t="shared" si="21"/>
        <v>0</v>
      </c>
      <c r="AV38" s="509">
        <f t="shared" si="22"/>
        <v>0</v>
      </c>
      <c r="AW38" s="1183"/>
      <c r="AX38" s="1184"/>
      <c r="AY38" s="1184"/>
      <c r="AZ38" s="1184"/>
      <c r="BA38" s="1184"/>
      <c r="BB38" s="1184"/>
      <c r="BC38" s="1185"/>
      <c r="BD38" s="1185"/>
      <c r="BE38" s="1185"/>
      <c r="BF38" s="1185"/>
      <c r="BG38" s="1185"/>
      <c r="BH38" s="1186"/>
      <c r="BI38" s="1183"/>
      <c r="BJ38" s="1184"/>
      <c r="BK38" s="1184"/>
      <c r="BL38" s="1184"/>
      <c r="BM38" s="1184"/>
      <c r="BN38" s="1184"/>
      <c r="BO38" s="1185"/>
      <c r="BP38" s="1185"/>
      <c r="BQ38" s="1185"/>
      <c r="BR38" s="1185"/>
      <c r="BS38" s="1185"/>
      <c r="BT38" s="1186"/>
      <c r="BU38" s="1190"/>
      <c r="BV38" s="1192"/>
      <c r="BW38" s="1288"/>
      <c r="BX38" s="1191"/>
      <c r="BY38" s="1192"/>
      <c r="BZ38" s="613">
        <f t="shared" si="3"/>
        <v>0</v>
      </c>
      <c r="CA38" s="614">
        <f t="shared" si="4"/>
        <v>0</v>
      </c>
      <c r="CB38" s="613">
        <f t="shared" si="5"/>
        <v>0</v>
      </c>
      <c r="CC38" s="577">
        <f t="shared" si="6"/>
        <v>0</v>
      </c>
      <c r="CD38" s="614">
        <f t="shared" si="7"/>
        <v>0</v>
      </c>
      <c r="CE38" s="616">
        <f t="shared" si="8"/>
        <v>0</v>
      </c>
      <c r="CF38" s="577">
        <f t="shared" si="9"/>
        <v>0</v>
      </c>
      <c r="CG38" s="614">
        <f t="shared" si="10"/>
        <v>0</v>
      </c>
    </row>
    <row r="39" spans="1:85" s="434" customFormat="1" ht="13.15" customHeight="1">
      <c r="A39" s="425"/>
      <c r="B39" s="425"/>
      <c r="C39" s="425"/>
      <c r="D39" s="427" t="s">
        <v>18</v>
      </c>
      <c r="E39" s="429" t="s">
        <v>184</v>
      </c>
      <c r="F39" s="428">
        <v>2019</v>
      </c>
      <c r="G39" s="430" t="s">
        <v>181</v>
      </c>
      <c r="H39" s="620">
        <f t="shared" si="27"/>
        <v>0</v>
      </c>
      <c r="I39" s="571">
        <f t="shared" si="28"/>
        <v>0</v>
      </c>
      <c r="J39" s="601">
        <f t="shared" si="29"/>
        <v>0</v>
      </c>
      <c r="K39" s="510"/>
      <c r="L39" s="1337"/>
      <c r="M39" s="1338"/>
      <c r="N39" s="620">
        <f t="shared" si="30"/>
        <v>0</v>
      </c>
      <c r="O39" s="571">
        <f t="shared" si="31"/>
        <v>0</v>
      </c>
      <c r="P39" s="621">
        <f t="shared" si="32"/>
        <v>0</v>
      </c>
      <c r="Q39" s="439">
        <f t="shared" ref="Q39:Q70" si="38">IFERROR(N39/H39, 0)</f>
        <v>0</v>
      </c>
      <c r="R39" s="431">
        <f t="shared" ref="R39:R70" si="39">IFERROR(O39/I39, 0)</f>
        <v>0</v>
      </c>
      <c r="S39" s="509">
        <f t="shared" ref="S39:S70" si="40">IFERROR(P39/J39, 0)</f>
        <v>0</v>
      </c>
      <c r="T39" s="905">
        <f t="shared" si="33"/>
        <v>0</v>
      </c>
      <c r="U39" s="509">
        <f t="shared" si="34"/>
        <v>0</v>
      </c>
      <c r="V39" s="905">
        <f t="shared" si="35"/>
        <v>0</v>
      </c>
      <c r="W39" s="587">
        <f t="shared" si="36"/>
        <v>0</v>
      </c>
      <c r="X39" s="509">
        <f t="shared" si="37"/>
        <v>0</v>
      </c>
      <c r="Y39" s="906"/>
      <c r="Z39" s="437"/>
      <c r="AA39" s="437"/>
      <c r="AB39" s="437"/>
      <c r="AC39" s="437"/>
      <c r="AD39" s="437"/>
      <c r="AE39" s="439">
        <f t="shared" si="11"/>
        <v>0</v>
      </c>
      <c r="AF39" s="431">
        <f t="shared" si="12"/>
        <v>0</v>
      </c>
      <c r="AG39" s="431">
        <f t="shared" si="13"/>
        <v>0</v>
      </c>
      <c r="AH39" s="431">
        <f t="shared" si="14"/>
        <v>0</v>
      </c>
      <c r="AI39" s="431">
        <f t="shared" si="15"/>
        <v>0</v>
      </c>
      <c r="AJ39" s="509">
        <f t="shared" si="16"/>
        <v>0</v>
      </c>
      <c r="AK39" s="906"/>
      <c r="AL39" s="437"/>
      <c r="AM39" s="437"/>
      <c r="AN39" s="437"/>
      <c r="AO39" s="437"/>
      <c r="AP39" s="437"/>
      <c r="AQ39" s="439">
        <f t="shared" si="17"/>
        <v>0</v>
      </c>
      <c r="AR39" s="431">
        <f t="shared" si="18"/>
        <v>0</v>
      </c>
      <c r="AS39" s="431">
        <f t="shared" si="19"/>
        <v>0</v>
      </c>
      <c r="AT39" s="431">
        <f t="shared" si="20"/>
        <v>0</v>
      </c>
      <c r="AU39" s="431">
        <f t="shared" si="21"/>
        <v>0</v>
      </c>
      <c r="AV39" s="509">
        <f t="shared" si="22"/>
        <v>0</v>
      </c>
      <c r="AW39" s="1183"/>
      <c r="AX39" s="1184"/>
      <c r="AY39" s="1184"/>
      <c r="AZ39" s="1184"/>
      <c r="BA39" s="1184"/>
      <c r="BB39" s="1184"/>
      <c r="BC39" s="1185"/>
      <c r="BD39" s="1185"/>
      <c r="BE39" s="1185"/>
      <c r="BF39" s="1185"/>
      <c r="BG39" s="1185"/>
      <c r="BH39" s="1186"/>
      <c r="BI39" s="1183"/>
      <c r="BJ39" s="1184"/>
      <c r="BK39" s="1184"/>
      <c r="BL39" s="1184"/>
      <c r="BM39" s="1184"/>
      <c r="BN39" s="1184"/>
      <c r="BO39" s="1185"/>
      <c r="BP39" s="1185"/>
      <c r="BQ39" s="1185"/>
      <c r="BR39" s="1185"/>
      <c r="BS39" s="1185"/>
      <c r="BT39" s="1186"/>
      <c r="BU39" s="1190"/>
      <c r="BV39" s="1192"/>
      <c r="BW39" s="1288"/>
      <c r="BX39" s="1191"/>
      <c r="BY39" s="1192"/>
      <c r="BZ39" s="613">
        <f t="shared" ref="BZ39:BZ70" si="41">IFERROR(BS39/BG39, 0)</f>
        <v>0</v>
      </c>
      <c r="CA39" s="614">
        <f t="shared" ref="CA39:CA70" si="42">IFERROR(BT39/BH39, 0)</f>
        <v>0</v>
      </c>
      <c r="CB39" s="613">
        <f t="shared" si="5"/>
        <v>0</v>
      </c>
      <c r="CC39" s="577">
        <f t="shared" si="6"/>
        <v>0</v>
      </c>
      <c r="CD39" s="614">
        <f t="shared" si="7"/>
        <v>0</v>
      </c>
      <c r="CE39" s="616">
        <f t="shared" ref="CE39:CE70" si="43">IFERROR(BO39/BC39, 0)</f>
        <v>0</v>
      </c>
      <c r="CF39" s="577">
        <f t="shared" ref="CF39:CF70" si="44">IFERROR(BN39/BB39, 0)</f>
        <v>0</v>
      </c>
      <c r="CG39" s="614">
        <f t="shared" ref="CG39:CG70" si="45">IFERROR(BR39/BF39, 0)</f>
        <v>0</v>
      </c>
    </row>
    <row r="40" spans="1:85" ht="13.15" customHeight="1">
      <c r="A40" s="425"/>
      <c r="B40" s="425"/>
      <c r="C40" s="425"/>
      <c r="D40" s="427" t="s">
        <v>16</v>
      </c>
      <c r="E40" s="429" t="s">
        <v>184</v>
      </c>
      <c r="F40" s="428">
        <v>2019</v>
      </c>
      <c r="G40" s="432" t="s">
        <v>146</v>
      </c>
      <c r="H40" s="620">
        <f t="shared" si="27"/>
        <v>0</v>
      </c>
      <c r="I40" s="571">
        <f t="shared" si="28"/>
        <v>0</v>
      </c>
      <c r="J40" s="601">
        <f t="shared" si="29"/>
        <v>0</v>
      </c>
      <c r="K40" s="510"/>
      <c r="L40" s="1337"/>
      <c r="M40" s="1338"/>
      <c r="N40" s="620">
        <f t="shared" si="30"/>
        <v>0</v>
      </c>
      <c r="O40" s="571">
        <f t="shared" si="31"/>
        <v>0</v>
      </c>
      <c r="P40" s="621">
        <f t="shared" si="32"/>
        <v>0</v>
      </c>
      <c r="Q40" s="439">
        <f t="shared" si="38"/>
        <v>0</v>
      </c>
      <c r="R40" s="431">
        <f t="shared" si="39"/>
        <v>0</v>
      </c>
      <c r="S40" s="509">
        <f t="shared" si="40"/>
        <v>0</v>
      </c>
      <c r="T40" s="905">
        <f t="shared" si="33"/>
        <v>0</v>
      </c>
      <c r="U40" s="509">
        <f t="shared" si="34"/>
        <v>0</v>
      </c>
      <c r="V40" s="905">
        <f t="shared" si="35"/>
        <v>0</v>
      </c>
      <c r="W40" s="587">
        <f t="shared" si="36"/>
        <v>0</v>
      </c>
      <c r="X40" s="509">
        <f t="shared" si="37"/>
        <v>0</v>
      </c>
      <c r="Y40" s="906"/>
      <c r="Z40" s="437"/>
      <c r="AA40" s="437"/>
      <c r="AB40" s="437"/>
      <c r="AC40" s="437"/>
      <c r="AD40" s="437"/>
      <c r="AE40" s="439">
        <f t="shared" si="11"/>
        <v>0</v>
      </c>
      <c r="AF40" s="431">
        <f t="shared" si="12"/>
        <v>0</v>
      </c>
      <c r="AG40" s="431">
        <f t="shared" si="13"/>
        <v>0</v>
      </c>
      <c r="AH40" s="431">
        <f t="shared" si="14"/>
        <v>0</v>
      </c>
      <c r="AI40" s="431">
        <f t="shared" si="15"/>
        <v>0</v>
      </c>
      <c r="AJ40" s="509">
        <f t="shared" si="16"/>
        <v>0</v>
      </c>
      <c r="AK40" s="906"/>
      <c r="AL40" s="437"/>
      <c r="AM40" s="437"/>
      <c r="AN40" s="437"/>
      <c r="AO40" s="437"/>
      <c r="AP40" s="437"/>
      <c r="AQ40" s="439">
        <f t="shared" si="17"/>
        <v>0</v>
      </c>
      <c r="AR40" s="431">
        <f t="shared" si="18"/>
        <v>0</v>
      </c>
      <c r="AS40" s="431">
        <f t="shared" si="19"/>
        <v>0</v>
      </c>
      <c r="AT40" s="431">
        <f t="shared" si="20"/>
        <v>0</v>
      </c>
      <c r="AU40" s="431">
        <f t="shared" si="21"/>
        <v>0</v>
      </c>
      <c r="AV40" s="509">
        <f t="shared" si="22"/>
        <v>0</v>
      </c>
      <c r="AW40" s="1183"/>
      <c r="AX40" s="1184"/>
      <c r="AY40" s="1184"/>
      <c r="AZ40" s="1184"/>
      <c r="BA40" s="1184"/>
      <c r="BB40" s="1184"/>
      <c r="BC40" s="1185"/>
      <c r="BD40" s="1185"/>
      <c r="BE40" s="1185"/>
      <c r="BF40" s="1185"/>
      <c r="BG40" s="1185"/>
      <c r="BH40" s="1186"/>
      <c r="BI40" s="1183"/>
      <c r="BJ40" s="1184"/>
      <c r="BK40" s="1184"/>
      <c r="BL40" s="1184"/>
      <c r="BM40" s="1184"/>
      <c r="BN40" s="1184"/>
      <c r="BO40" s="1185"/>
      <c r="BP40" s="1185"/>
      <c r="BQ40" s="1185"/>
      <c r="BR40" s="1185"/>
      <c r="BS40" s="1185"/>
      <c r="BT40" s="1186"/>
      <c r="BU40" s="1190"/>
      <c r="BV40" s="1192"/>
      <c r="BW40" s="1288"/>
      <c r="BX40" s="1191"/>
      <c r="BY40" s="1192"/>
      <c r="BZ40" s="613">
        <f t="shared" si="41"/>
        <v>0</v>
      </c>
      <c r="CA40" s="614">
        <f t="shared" si="42"/>
        <v>0</v>
      </c>
      <c r="CB40" s="613">
        <f t="shared" si="5"/>
        <v>0</v>
      </c>
      <c r="CC40" s="577">
        <f t="shared" si="6"/>
        <v>0</v>
      </c>
      <c r="CD40" s="614">
        <f t="shared" si="7"/>
        <v>0</v>
      </c>
      <c r="CE40" s="616">
        <f t="shared" si="43"/>
        <v>0</v>
      </c>
      <c r="CF40" s="577">
        <f t="shared" si="44"/>
        <v>0</v>
      </c>
      <c r="CG40" s="614">
        <f t="shared" si="45"/>
        <v>0</v>
      </c>
    </row>
    <row r="41" spans="1:85" ht="13.15" customHeight="1">
      <c r="A41" s="425"/>
      <c r="B41" s="425"/>
      <c r="C41" s="425"/>
      <c r="D41" s="427" t="s">
        <v>16</v>
      </c>
      <c r="E41" s="429" t="s">
        <v>184</v>
      </c>
      <c r="F41" s="428">
        <v>2019</v>
      </c>
      <c r="G41" s="432" t="s">
        <v>153</v>
      </c>
      <c r="H41" s="620">
        <f t="shared" si="27"/>
        <v>0</v>
      </c>
      <c r="I41" s="571">
        <f t="shared" si="28"/>
        <v>0</v>
      </c>
      <c r="J41" s="601">
        <f t="shared" si="29"/>
        <v>0</v>
      </c>
      <c r="K41" s="510"/>
      <c r="L41" s="1337"/>
      <c r="M41" s="1338"/>
      <c r="N41" s="620">
        <f t="shared" si="30"/>
        <v>0</v>
      </c>
      <c r="O41" s="571">
        <f t="shared" si="31"/>
        <v>0</v>
      </c>
      <c r="P41" s="621">
        <f t="shared" si="32"/>
        <v>0</v>
      </c>
      <c r="Q41" s="439">
        <f t="shared" si="38"/>
        <v>0</v>
      </c>
      <c r="R41" s="431">
        <f t="shared" si="39"/>
        <v>0</v>
      </c>
      <c r="S41" s="509">
        <f t="shared" si="40"/>
        <v>0</v>
      </c>
      <c r="T41" s="905">
        <f t="shared" si="33"/>
        <v>0</v>
      </c>
      <c r="U41" s="509">
        <f t="shared" si="34"/>
        <v>0</v>
      </c>
      <c r="V41" s="905">
        <f t="shared" si="35"/>
        <v>0</v>
      </c>
      <c r="W41" s="587">
        <f t="shared" si="36"/>
        <v>0</v>
      </c>
      <c r="X41" s="509">
        <f t="shared" si="37"/>
        <v>0</v>
      </c>
      <c r="Y41" s="906"/>
      <c r="Z41" s="437"/>
      <c r="AA41" s="437"/>
      <c r="AB41" s="437"/>
      <c r="AC41" s="437"/>
      <c r="AD41" s="437"/>
      <c r="AE41" s="439">
        <f t="shared" si="11"/>
        <v>0</v>
      </c>
      <c r="AF41" s="431">
        <f t="shared" si="12"/>
        <v>0</v>
      </c>
      <c r="AG41" s="431">
        <f t="shared" si="13"/>
        <v>0</v>
      </c>
      <c r="AH41" s="431">
        <f t="shared" si="14"/>
        <v>0</v>
      </c>
      <c r="AI41" s="431">
        <f t="shared" si="15"/>
        <v>0</v>
      </c>
      <c r="AJ41" s="509">
        <f t="shared" si="16"/>
        <v>0</v>
      </c>
      <c r="AK41" s="906"/>
      <c r="AL41" s="437"/>
      <c r="AM41" s="437"/>
      <c r="AN41" s="437"/>
      <c r="AO41" s="437"/>
      <c r="AP41" s="437"/>
      <c r="AQ41" s="439">
        <f t="shared" si="17"/>
        <v>0</v>
      </c>
      <c r="AR41" s="431">
        <f t="shared" si="18"/>
        <v>0</v>
      </c>
      <c r="AS41" s="431">
        <f t="shared" si="19"/>
        <v>0</v>
      </c>
      <c r="AT41" s="431">
        <f t="shared" si="20"/>
        <v>0</v>
      </c>
      <c r="AU41" s="431">
        <f t="shared" si="21"/>
        <v>0</v>
      </c>
      <c r="AV41" s="509">
        <f t="shared" si="22"/>
        <v>0</v>
      </c>
      <c r="AW41" s="1183"/>
      <c r="AX41" s="1184"/>
      <c r="AY41" s="1184"/>
      <c r="AZ41" s="1184"/>
      <c r="BA41" s="1184"/>
      <c r="BB41" s="1184"/>
      <c r="BC41" s="1185"/>
      <c r="BD41" s="1185"/>
      <c r="BE41" s="1185"/>
      <c r="BF41" s="1185"/>
      <c r="BG41" s="1185"/>
      <c r="BH41" s="1186"/>
      <c r="BI41" s="1183"/>
      <c r="BJ41" s="1184"/>
      <c r="BK41" s="1184"/>
      <c r="BL41" s="1184"/>
      <c r="BM41" s="1184"/>
      <c r="BN41" s="1184"/>
      <c r="BO41" s="1185"/>
      <c r="BP41" s="1185"/>
      <c r="BQ41" s="1185"/>
      <c r="BR41" s="1185"/>
      <c r="BS41" s="1185"/>
      <c r="BT41" s="1186"/>
      <c r="BU41" s="1190"/>
      <c r="BV41" s="1192"/>
      <c r="BW41" s="1288"/>
      <c r="BX41" s="1191"/>
      <c r="BY41" s="1192"/>
      <c r="BZ41" s="613">
        <f t="shared" si="41"/>
        <v>0</v>
      </c>
      <c r="CA41" s="614">
        <f t="shared" si="42"/>
        <v>0</v>
      </c>
      <c r="CB41" s="613">
        <f t="shared" si="5"/>
        <v>0</v>
      </c>
      <c r="CC41" s="577">
        <f t="shared" si="6"/>
        <v>0</v>
      </c>
      <c r="CD41" s="614">
        <f t="shared" si="7"/>
        <v>0</v>
      </c>
      <c r="CE41" s="616">
        <f t="shared" si="43"/>
        <v>0</v>
      </c>
      <c r="CF41" s="577">
        <f t="shared" si="44"/>
        <v>0</v>
      </c>
      <c r="CG41" s="614">
        <f t="shared" si="45"/>
        <v>0</v>
      </c>
    </row>
    <row r="42" spans="1:85" ht="13.15" customHeight="1">
      <c r="A42" s="425"/>
      <c r="B42" s="425"/>
      <c r="C42" s="425"/>
      <c r="D42" s="427" t="s">
        <v>18</v>
      </c>
      <c r="E42" s="429" t="s">
        <v>184</v>
      </c>
      <c r="F42" s="428">
        <v>2019</v>
      </c>
      <c r="G42" s="430" t="s">
        <v>148</v>
      </c>
      <c r="H42" s="620">
        <f t="shared" si="27"/>
        <v>0</v>
      </c>
      <c r="I42" s="571">
        <f t="shared" si="28"/>
        <v>0</v>
      </c>
      <c r="J42" s="601">
        <f t="shared" si="29"/>
        <v>0</v>
      </c>
      <c r="K42" s="510"/>
      <c r="L42" s="1337"/>
      <c r="M42" s="1338"/>
      <c r="N42" s="620">
        <f t="shared" si="30"/>
        <v>0</v>
      </c>
      <c r="O42" s="571">
        <f t="shared" si="31"/>
        <v>0</v>
      </c>
      <c r="P42" s="621">
        <f t="shared" si="32"/>
        <v>0</v>
      </c>
      <c r="Q42" s="439">
        <f t="shared" si="38"/>
        <v>0</v>
      </c>
      <c r="R42" s="431">
        <f t="shared" si="39"/>
        <v>0</v>
      </c>
      <c r="S42" s="509">
        <f t="shared" si="40"/>
        <v>0</v>
      </c>
      <c r="T42" s="905">
        <f t="shared" si="33"/>
        <v>0</v>
      </c>
      <c r="U42" s="509">
        <f t="shared" si="34"/>
        <v>0</v>
      </c>
      <c r="V42" s="905">
        <f t="shared" si="35"/>
        <v>0</v>
      </c>
      <c r="W42" s="587">
        <f t="shared" si="36"/>
        <v>0</v>
      </c>
      <c r="X42" s="509">
        <f t="shared" si="37"/>
        <v>0</v>
      </c>
      <c r="Y42" s="906"/>
      <c r="Z42" s="437"/>
      <c r="AA42" s="437"/>
      <c r="AB42" s="437"/>
      <c r="AC42" s="437"/>
      <c r="AD42" s="437"/>
      <c r="AE42" s="439">
        <f t="shared" si="11"/>
        <v>0</v>
      </c>
      <c r="AF42" s="431">
        <f t="shared" si="12"/>
        <v>0</v>
      </c>
      <c r="AG42" s="431">
        <f t="shared" si="13"/>
        <v>0</v>
      </c>
      <c r="AH42" s="431">
        <f t="shared" si="14"/>
        <v>0</v>
      </c>
      <c r="AI42" s="431">
        <f t="shared" si="15"/>
        <v>0</v>
      </c>
      <c r="AJ42" s="509">
        <f t="shared" si="16"/>
        <v>0</v>
      </c>
      <c r="AK42" s="906"/>
      <c r="AL42" s="437"/>
      <c r="AM42" s="437"/>
      <c r="AN42" s="437"/>
      <c r="AO42" s="437"/>
      <c r="AP42" s="437"/>
      <c r="AQ42" s="439">
        <f t="shared" si="17"/>
        <v>0</v>
      </c>
      <c r="AR42" s="431">
        <f t="shared" si="18"/>
        <v>0</v>
      </c>
      <c r="AS42" s="431">
        <f t="shared" si="19"/>
        <v>0</v>
      </c>
      <c r="AT42" s="431">
        <f t="shared" si="20"/>
        <v>0</v>
      </c>
      <c r="AU42" s="431">
        <f t="shared" si="21"/>
        <v>0</v>
      </c>
      <c r="AV42" s="509">
        <f t="shared" si="22"/>
        <v>0</v>
      </c>
      <c r="AW42" s="1183"/>
      <c r="AX42" s="1184"/>
      <c r="AY42" s="1184"/>
      <c r="AZ42" s="1184"/>
      <c r="BA42" s="1184"/>
      <c r="BB42" s="1184"/>
      <c r="BC42" s="1185"/>
      <c r="BD42" s="1185"/>
      <c r="BE42" s="1185"/>
      <c r="BF42" s="1185"/>
      <c r="BG42" s="1185"/>
      <c r="BH42" s="1186"/>
      <c r="BI42" s="1183"/>
      <c r="BJ42" s="1184"/>
      <c r="BK42" s="1184"/>
      <c r="BL42" s="1184"/>
      <c r="BM42" s="1184"/>
      <c r="BN42" s="1184"/>
      <c r="BO42" s="1185"/>
      <c r="BP42" s="1185"/>
      <c r="BQ42" s="1185"/>
      <c r="BR42" s="1185"/>
      <c r="BS42" s="1185"/>
      <c r="BT42" s="1186"/>
      <c r="BU42" s="1190"/>
      <c r="BV42" s="1192"/>
      <c r="BW42" s="1288"/>
      <c r="BX42" s="1191"/>
      <c r="BY42" s="1192"/>
      <c r="BZ42" s="613">
        <f t="shared" si="41"/>
        <v>0</v>
      </c>
      <c r="CA42" s="614">
        <f t="shared" si="42"/>
        <v>0</v>
      </c>
      <c r="CB42" s="613">
        <f t="shared" si="5"/>
        <v>0</v>
      </c>
      <c r="CC42" s="577">
        <f t="shared" si="6"/>
        <v>0</v>
      </c>
      <c r="CD42" s="614">
        <f t="shared" si="7"/>
        <v>0</v>
      </c>
      <c r="CE42" s="616">
        <f t="shared" si="43"/>
        <v>0</v>
      </c>
      <c r="CF42" s="577">
        <f t="shared" si="44"/>
        <v>0</v>
      </c>
      <c r="CG42" s="614">
        <f t="shared" si="45"/>
        <v>0</v>
      </c>
    </row>
    <row r="43" spans="1:85" ht="13.15" customHeight="1">
      <c r="A43" s="425"/>
      <c r="B43" s="425"/>
      <c r="C43" s="425"/>
      <c r="D43" s="427" t="s">
        <v>16</v>
      </c>
      <c r="E43" s="429" t="s">
        <v>184</v>
      </c>
      <c r="F43" s="428">
        <v>2019</v>
      </c>
      <c r="G43" s="432" t="s">
        <v>146</v>
      </c>
      <c r="H43" s="620">
        <f t="shared" si="27"/>
        <v>0</v>
      </c>
      <c r="I43" s="571">
        <f t="shared" si="28"/>
        <v>0</v>
      </c>
      <c r="J43" s="601">
        <f t="shared" si="29"/>
        <v>0</v>
      </c>
      <c r="K43" s="510"/>
      <c r="L43" s="1337"/>
      <c r="M43" s="1338"/>
      <c r="N43" s="620">
        <f t="shared" si="30"/>
        <v>0</v>
      </c>
      <c r="O43" s="571">
        <f t="shared" si="31"/>
        <v>0</v>
      </c>
      <c r="P43" s="621">
        <f t="shared" si="32"/>
        <v>0</v>
      </c>
      <c r="Q43" s="439">
        <f t="shared" si="38"/>
        <v>0</v>
      </c>
      <c r="R43" s="431">
        <f t="shared" si="39"/>
        <v>0</v>
      </c>
      <c r="S43" s="509">
        <f t="shared" si="40"/>
        <v>0</v>
      </c>
      <c r="T43" s="905">
        <f t="shared" si="33"/>
        <v>0</v>
      </c>
      <c r="U43" s="509">
        <f t="shared" si="34"/>
        <v>0</v>
      </c>
      <c r="V43" s="905">
        <f t="shared" si="35"/>
        <v>0</v>
      </c>
      <c r="W43" s="587">
        <f t="shared" si="36"/>
        <v>0</v>
      </c>
      <c r="X43" s="509">
        <f t="shared" si="37"/>
        <v>0</v>
      </c>
      <c r="Y43" s="906"/>
      <c r="Z43" s="437"/>
      <c r="AA43" s="437"/>
      <c r="AB43" s="437"/>
      <c r="AC43" s="437"/>
      <c r="AD43" s="437"/>
      <c r="AE43" s="439">
        <f t="shared" si="11"/>
        <v>0</v>
      </c>
      <c r="AF43" s="431">
        <f t="shared" si="12"/>
        <v>0</v>
      </c>
      <c r="AG43" s="431">
        <f t="shared" si="13"/>
        <v>0</v>
      </c>
      <c r="AH43" s="431">
        <f t="shared" si="14"/>
        <v>0</v>
      </c>
      <c r="AI43" s="431">
        <f t="shared" si="15"/>
        <v>0</v>
      </c>
      <c r="AJ43" s="509">
        <f t="shared" si="16"/>
        <v>0</v>
      </c>
      <c r="AK43" s="906"/>
      <c r="AL43" s="437"/>
      <c r="AM43" s="437"/>
      <c r="AN43" s="437"/>
      <c r="AO43" s="437"/>
      <c r="AP43" s="437"/>
      <c r="AQ43" s="439">
        <f t="shared" si="17"/>
        <v>0</v>
      </c>
      <c r="AR43" s="431">
        <f t="shared" si="18"/>
        <v>0</v>
      </c>
      <c r="AS43" s="431">
        <f t="shared" si="19"/>
        <v>0</v>
      </c>
      <c r="AT43" s="431">
        <f t="shared" si="20"/>
        <v>0</v>
      </c>
      <c r="AU43" s="431">
        <f t="shared" si="21"/>
        <v>0</v>
      </c>
      <c r="AV43" s="509">
        <f t="shared" si="22"/>
        <v>0</v>
      </c>
      <c r="AW43" s="1183"/>
      <c r="AX43" s="1184"/>
      <c r="AY43" s="1184"/>
      <c r="AZ43" s="1184"/>
      <c r="BA43" s="1184"/>
      <c r="BB43" s="1184"/>
      <c r="BC43" s="1185"/>
      <c r="BD43" s="1185"/>
      <c r="BE43" s="1185"/>
      <c r="BF43" s="1185"/>
      <c r="BG43" s="1185"/>
      <c r="BH43" s="1186"/>
      <c r="BI43" s="1183"/>
      <c r="BJ43" s="1184"/>
      <c r="BK43" s="1184"/>
      <c r="BL43" s="1184"/>
      <c r="BM43" s="1184"/>
      <c r="BN43" s="1184"/>
      <c r="BO43" s="1185"/>
      <c r="BP43" s="1185"/>
      <c r="BQ43" s="1185"/>
      <c r="BR43" s="1185"/>
      <c r="BS43" s="1185"/>
      <c r="BT43" s="1186"/>
      <c r="BU43" s="1190"/>
      <c r="BV43" s="1192"/>
      <c r="BW43" s="1288"/>
      <c r="BX43" s="1191"/>
      <c r="BY43" s="1192"/>
      <c r="BZ43" s="613">
        <f t="shared" si="41"/>
        <v>0</v>
      </c>
      <c r="CA43" s="614">
        <f t="shared" si="42"/>
        <v>0</v>
      </c>
      <c r="CB43" s="613">
        <f t="shared" si="5"/>
        <v>0</v>
      </c>
      <c r="CC43" s="577">
        <f t="shared" si="6"/>
        <v>0</v>
      </c>
      <c r="CD43" s="614">
        <f t="shared" si="7"/>
        <v>0</v>
      </c>
      <c r="CE43" s="616">
        <f t="shared" si="43"/>
        <v>0</v>
      </c>
      <c r="CF43" s="577">
        <f t="shared" si="44"/>
        <v>0</v>
      </c>
      <c r="CG43" s="614">
        <f t="shared" si="45"/>
        <v>0</v>
      </c>
    </row>
    <row r="44" spans="1:85" ht="13.15" customHeight="1">
      <c r="A44" s="425"/>
      <c r="B44" s="425"/>
      <c r="C44" s="425"/>
      <c r="D44" s="427" t="s">
        <v>16</v>
      </c>
      <c r="E44" s="429" t="s">
        <v>184</v>
      </c>
      <c r="F44" s="428">
        <v>2019</v>
      </c>
      <c r="G44" s="432" t="s">
        <v>186</v>
      </c>
      <c r="H44" s="620">
        <f t="shared" si="27"/>
        <v>0</v>
      </c>
      <c r="I44" s="571">
        <f t="shared" si="28"/>
        <v>0</v>
      </c>
      <c r="J44" s="601">
        <f t="shared" si="29"/>
        <v>0</v>
      </c>
      <c r="K44" s="510"/>
      <c r="L44" s="1337"/>
      <c r="M44" s="1338"/>
      <c r="N44" s="620">
        <f t="shared" si="30"/>
        <v>0</v>
      </c>
      <c r="O44" s="571">
        <f t="shared" si="31"/>
        <v>0</v>
      </c>
      <c r="P44" s="621">
        <f t="shared" si="32"/>
        <v>0</v>
      </c>
      <c r="Q44" s="439">
        <f t="shared" si="38"/>
        <v>0</v>
      </c>
      <c r="R44" s="431">
        <f t="shared" si="39"/>
        <v>0</v>
      </c>
      <c r="S44" s="509">
        <f t="shared" si="40"/>
        <v>0</v>
      </c>
      <c r="T44" s="905">
        <f t="shared" si="33"/>
        <v>0</v>
      </c>
      <c r="U44" s="509">
        <f t="shared" si="34"/>
        <v>0</v>
      </c>
      <c r="V44" s="905">
        <f t="shared" si="35"/>
        <v>0</v>
      </c>
      <c r="W44" s="587">
        <f t="shared" si="36"/>
        <v>0</v>
      </c>
      <c r="X44" s="509">
        <f t="shared" si="37"/>
        <v>0</v>
      </c>
      <c r="Y44" s="906"/>
      <c r="Z44" s="437"/>
      <c r="AA44" s="437"/>
      <c r="AB44" s="437"/>
      <c r="AC44" s="437"/>
      <c r="AD44" s="437"/>
      <c r="AE44" s="439">
        <f t="shared" si="11"/>
        <v>0</v>
      </c>
      <c r="AF44" s="431">
        <f t="shared" si="12"/>
        <v>0</v>
      </c>
      <c r="AG44" s="431">
        <f t="shared" si="13"/>
        <v>0</v>
      </c>
      <c r="AH44" s="431">
        <f t="shared" si="14"/>
        <v>0</v>
      </c>
      <c r="AI44" s="431">
        <f t="shared" si="15"/>
        <v>0</v>
      </c>
      <c r="AJ44" s="509">
        <f t="shared" si="16"/>
        <v>0</v>
      </c>
      <c r="AK44" s="906"/>
      <c r="AL44" s="437"/>
      <c r="AM44" s="437"/>
      <c r="AN44" s="437"/>
      <c r="AO44" s="437"/>
      <c r="AP44" s="437"/>
      <c r="AQ44" s="439">
        <f t="shared" si="17"/>
        <v>0</v>
      </c>
      <c r="AR44" s="431">
        <f t="shared" si="18"/>
        <v>0</v>
      </c>
      <c r="AS44" s="431">
        <f t="shared" si="19"/>
        <v>0</v>
      </c>
      <c r="AT44" s="431">
        <f t="shared" si="20"/>
        <v>0</v>
      </c>
      <c r="AU44" s="431">
        <f t="shared" si="21"/>
        <v>0</v>
      </c>
      <c r="AV44" s="509">
        <f t="shared" si="22"/>
        <v>0</v>
      </c>
      <c r="AW44" s="1183"/>
      <c r="AX44" s="1184"/>
      <c r="AY44" s="1184"/>
      <c r="AZ44" s="1184"/>
      <c r="BA44" s="1184"/>
      <c r="BB44" s="1184"/>
      <c r="BC44" s="1185"/>
      <c r="BD44" s="1185"/>
      <c r="BE44" s="1185"/>
      <c r="BF44" s="1185"/>
      <c r="BG44" s="1185"/>
      <c r="BH44" s="1186"/>
      <c r="BI44" s="1183"/>
      <c r="BJ44" s="1184"/>
      <c r="BK44" s="1184"/>
      <c r="BL44" s="1184"/>
      <c r="BM44" s="1184"/>
      <c r="BN44" s="1184"/>
      <c r="BO44" s="1185"/>
      <c r="BP44" s="1185"/>
      <c r="BQ44" s="1185"/>
      <c r="BR44" s="1185"/>
      <c r="BS44" s="1185"/>
      <c r="BT44" s="1186"/>
      <c r="BU44" s="1190"/>
      <c r="BV44" s="1192"/>
      <c r="BW44" s="1288"/>
      <c r="BX44" s="1191"/>
      <c r="BY44" s="1192"/>
      <c r="BZ44" s="613">
        <f t="shared" si="41"/>
        <v>0</v>
      </c>
      <c r="CA44" s="614">
        <f t="shared" si="42"/>
        <v>0</v>
      </c>
      <c r="CB44" s="613">
        <f t="shared" si="5"/>
        <v>0</v>
      </c>
      <c r="CC44" s="577">
        <f t="shared" si="6"/>
        <v>0</v>
      </c>
      <c r="CD44" s="614">
        <f t="shared" si="7"/>
        <v>0</v>
      </c>
      <c r="CE44" s="616">
        <f t="shared" si="43"/>
        <v>0</v>
      </c>
      <c r="CF44" s="577">
        <f t="shared" si="44"/>
        <v>0</v>
      </c>
      <c r="CG44" s="614">
        <f t="shared" si="45"/>
        <v>0</v>
      </c>
    </row>
    <row r="45" spans="1:85" ht="13.15" customHeight="1">
      <c r="A45" s="425"/>
      <c r="B45" s="425"/>
      <c r="C45" s="425"/>
      <c r="D45" s="427" t="s">
        <v>18</v>
      </c>
      <c r="E45" s="429" t="s">
        <v>184</v>
      </c>
      <c r="F45" s="428">
        <v>2019</v>
      </c>
      <c r="G45" s="430" t="s">
        <v>185</v>
      </c>
      <c r="H45" s="620">
        <f t="shared" si="27"/>
        <v>0</v>
      </c>
      <c r="I45" s="571">
        <f t="shared" si="28"/>
        <v>0</v>
      </c>
      <c r="J45" s="601">
        <f t="shared" si="29"/>
        <v>0</v>
      </c>
      <c r="K45" s="510"/>
      <c r="L45" s="1337"/>
      <c r="M45" s="1338"/>
      <c r="N45" s="620">
        <f t="shared" si="30"/>
        <v>0</v>
      </c>
      <c r="O45" s="571">
        <f t="shared" si="31"/>
        <v>0</v>
      </c>
      <c r="P45" s="621">
        <f t="shared" si="32"/>
        <v>0</v>
      </c>
      <c r="Q45" s="439">
        <f t="shared" si="38"/>
        <v>0</v>
      </c>
      <c r="R45" s="431">
        <f t="shared" si="39"/>
        <v>0</v>
      </c>
      <c r="S45" s="509">
        <f t="shared" si="40"/>
        <v>0</v>
      </c>
      <c r="T45" s="905">
        <f t="shared" si="33"/>
        <v>0</v>
      </c>
      <c r="U45" s="509">
        <f t="shared" si="34"/>
        <v>0</v>
      </c>
      <c r="V45" s="905">
        <f t="shared" si="35"/>
        <v>0</v>
      </c>
      <c r="W45" s="587">
        <f t="shared" si="36"/>
        <v>0</v>
      </c>
      <c r="X45" s="509">
        <f t="shared" si="37"/>
        <v>0</v>
      </c>
      <c r="Y45" s="906"/>
      <c r="Z45" s="437"/>
      <c r="AA45" s="437"/>
      <c r="AB45" s="437"/>
      <c r="AC45" s="437"/>
      <c r="AD45" s="437"/>
      <c r="AE45" s="439">
        <f t="shared" si="11"/>
        <v>0</v>
      </c>
      <c r="AF45" s="431">
        <f t="shared" si="12"/>
        <v>0</v>
      </c>
      <c r="AG45" s="431">
        <f t="shared" si="13"/>
        <v>0</v>
      </c>
      <c r="AH45" s="431">
        <f t="shared" si="14"/>
        <v>0</v>
      </c>
      <c r="AI45" s="431">
        <f t="shared" si="15"/>
        <v>0</v>
      </c>
      <c r="AJ45" s="509">
        <f t="shared" si="16"/>
        <v>0</v>
      </c>
      <c r="AK45" s="906"/>
      <c r="AL45" s="437"/>
      <c r="AM45" s="437"/>
      <c r="AN45" s="437"/>
      <c r="AO45" s="437"/>
      <c r="AP45" s="437"/>
      <c r="AQ45" s="439">
        <f t="shared" si="17"/>
        <v>0</v>
      </c>
      <c r="AR45" s="431">
        <f t="shared" si="18"/>
        <v>0</v>
      </c>
      <c r="AS45" s="431">
        <f t="shared" si="19"/>
        <v>0</v>
      </c>
      <c r="AT45" s="431">
        <f t="shared" si="20"/>
        <v>0</v>
      </c>
      <c r="AU45" s="431">
        <f t="shared" si="21"/>
        <v>0</v>
      </c>
      <c r="AV45" s="509">
        <f t="shared" si="22"/>
        <v>0</v>
      </c>
      <c r="AW45" s="1183"/>
      <c r="AX45" s="1184"/>
      <c r="AY45" s="1184"/>
      <c r="AZ45" s="1184"/>
      <c r="BA45" s="1184"/>
      <c r="BB45" s="1184"/>
      <c r="BC45" s="1185"/>
      <c r="BD45" s="1185"/>
      <c r="BE45" s="1185"/>
      <c r="BF45" s="1185"/>
      <c r="BG45" s="1185"/>
      <c r="BH45" s="1186"/>
      <c r="BI45" s="1183"/>
      <c r="BJ45" s="1184"/>
      <c r="BK45" s="1184"/>
      <c r="BL45" s="1184"/>
      <c r="BM45" s="1184"/>
      <c r="BN45" s="1184"/>
      <c r="BO45" s="1185"/>
      <c r="BP45" s="1185"/>
      <c r="BQ45" s="1185"/>
      <c r="BR45" s="1185"/>
      <c r="BS45" s="1185"/>
      <c r="BT45" s="1186"/>
      <c r="BU45" s="1190"/>
      <c r="BV45" s="1192"/>
      <c r="BW45" s="1288"/>
      <c r="BX45" s="1191"/>
      <c r="BY45" s="1192"/>
      <c r="BZ45" s="613">
        <f t="shared" si="41"/>
        <v>0</v>
      </c>
      <c r="CA45" s="614">
        <f t="shared" si="42"/>
        <v>0</v>
      </c>
      <c r="CB45" s="613">
        <f t="shared" si="5"/>
        <v>0</v>
      </c>
      <c r="CC45" s="577">
        <f t="shared" si="6"/>
        <v>0</v>
      </c>
      <c r="CD45" s="614">
        <f t="shared" si="7"/>
        <v>0</v>
      </c>
      <c r="CE45" s="616">
        <f t="shared" si="43"/>
        <v>0</v>
      </c>
      <c r="CF45" s="577">
        <f t="shared" si="44"/>
        <v>0</v>
      </c>
      <c r="CG45" s="614">
        <f t="shared" si="45"/>
        <v>0</v>
      </c>
    </row>
    <row r="46" spans="1:85" ht="13.15" customHeight="1">
      <c r="A46" s="425"/>
      <c r="B46" s="425"/>
      <c r="C46" s="425"/>
      <c r="D46" s="427" t="s">
        <v>16</v>
      </c>
      <c r="E46" s="429" t="s">
        <v>184</v>
      </c>
      <c r="F46" s="428">
        <v>2019</v>
      </c>
      <c r="G46" s="432" t="s">
        <v>401</v>
      </c>
      <c r="H46" s="620">
        <f t="shared" si="27"/>
        <v>0</v>
      </c>
      <c r="I46" s="571">
        <f t="shared" si="28"/>
        <v>0</v>
      </c>
      <c r="J46" s="601">
        <f t="shared" si="29"/>
        <v>0</v>
      </c>
      <c r="K46" s="510"/>
      <c r="L46" s="1337"/>
      <c r="M46" s="1338"/>
      <c r="N46" s="620">
        <f t="shared" si="30"/>
        <v>0</v>
      </c>
      <c r="O46" s="571">
        <f t="shared" si="31"/>
        <v>0</v>
      </c>
      <c r="P46" s="621">
        <f t="shared" si="32"/>
        <v>0</v>
      </c>
      <c r="Q46" s="439">
        <f t="shared" si="38"/>
        <v>0</v>
      </c>
      <c r="R46" s="431">
        <f t="shared" si="39"/>
        <v>0</v>
      </c>
      <c r="S46" s="509">
        <f t="shared" si="40"/>
        <v>0</v>
      </c>
      <c r="T46" s="905">
        <f t="shared" si="33"/>
        <v>0</v>
      </c>
      <c r="U46" s="509">
        <f t="shared" si="34"/>
        <v>0</v>
      </c>
      <c r="V46" s="905">
        <f t="shared" si="35"/>
        <v>0</v>
      </c>
      <c r="W46" s="587">
        <f t="shared" si="36"/>
        <v>0</v>
      </c>
      <c r="X46" s="509">
        <f t="shared" si="37"/>
        <v>0</v>
      </c>
      <c r="Y46" s="906"/>
      <c r="Z46" s="437"/>
      <c r="AA46" s="437"/>
      <c r="AB46" s="437"/>
      <c r="AC46" s="437"/>
      <c r="AD46" s="437"/>
      <c r="AE46" s="439">
        <f t="shared" si="11"/>
        <v>0</v>
      </c>
      <c r="AF46" s="431">
        <f t="shared" si="12"/>
        <v>0</v>
      </c>
      <c r="AG46" s="431">
        <f t="shared" si="13"/>
        <v>0</v>
      </c>
      <c r="AH46" s="431">
        <f t="shared" si="14"/>
        <v>0</v>
      </c>
      <c r="AI46" s="431">
        <f t="shared" si="15"/>
        <v>0</v>
      </c>
      <c r="AJ46" s="509">
        <f t="shared" si="16"/>
        <v>0</v>
      </c>
      <c r="AK46" s="906"/>
      <c r="AL46" s="437"/>
      <c r="AM46" s="437"/>
      <c r="AN46" s="437"/>
      <c r="AO46" s="437"/>
      <c r="AP46" s="437"/>
      <c r="AQ46" s="439">
        <f t="shared" si="17"/>
        <v>0</v>
      </c>
      <c r="AR46" s="431">
        <f t="shared" si="18"/>
        <v>0</v>
      </c>
      <c r="AS46" s="431">
        <f t="shared" si="19"/>
        <v>0</v>
      </c>
      <c r="AT46" s="431">
        <f t="shared" si="20"/>
        <v>0</v>
      </c>
      <c r="AU46" s="431">
        <f t="shared" si="21"/>
        <v>0</v>
      </c>
      <c r="AV46" s="509">
        <f t="shared" si="22"/>
        <v>0</v>
      </c>
      <c r="AW46" s="1183"/>
      <c r="AX46" s="1184"/>
      <c r="AY46" s="1184"/>
      <c r="AZ46" s="1184"/>
      <c r="BA46" s="1184"/>
      <c r="BB46" s="1184"/>
      <c r="BC46" s="1185"/>
      <c r="BD46" s="1185"/>
      <c r="BE46" s="1185"/>
      <c r="BF46" s="1185"/>
      <c r="BG46" s="1185"/>
      <c r="BH46" s="1186"/>
      <c r="BI46" s="1183"/>
      <c r="BJ46" s="1184"/>
      <c r="BK46" s="1184"/>
      <c r="BL46" s="1184"/>
      <c r="BM46" s="1184"/>
      <c r="BN46" s="1184"/>
      <c r="BO46" s="1185"/>
      <c r="BP46" s="1185"/>
      <c r="BQ46" s="1185"/>
      <c r="BR46" s="1185"/>
      <c r="BS46" s="1185"/>
      <c r="BT46" s="1186"/>
      <c r="BU46" s="1190"/>
      <c r="BV46" s="1192"/>
      <c r="BW46" s="1288"/>
      <c r="BX46" s="1191"/>
      <c r="BY46" s="1192"/>
      <c r="BZ46" s="613">
        <f t="shared" si="41"/>
        <v>0</v>
      </c>
      <c r="CA46" s="614">
        <f t="shared" si="42"/>
        <v>0</v>
      </c>
      <c r="CB46" s="613">
        <f t="shared" si="5"/>
        <v>0</v>
      </c>
      <c r="CC46" s="577">
        <f t="shared" si="6"/>
        <v>0</v>
      </c>
      <c r="CD46" s="614">
        <f t="shared" si="7"/>
        <v>0</v>
      </c>
      <c r="CE46" s="616">
        <f t="shared" si="43"/>
        <v>0</v>
      </c>
      <c r="CF46" s="577">
        <f t="shared" si="44"/>
        <v>0</v>
      </c>
      <c r="CG46" s="614">
        <f t="shared" si="45"/>
        <v>0</v>
      </c>
    </row>
    <row r="47" spans="1:85" ht="13.15" customHeight="1">
      <c r="A47" s="425"/>
      <c r="B47" s="425"/>
      <c r="C47" s="425"/>
      <c r="D47" s="427" t="s">
        <v>16</v>
      </c>
      <c r="E47" s="429" t="s">
        <v>184</v>
      </c>
      <c r="F47" s="428">
        <v>2019</v>
      </c>
      <c r="G47" s="432" t="s">
        <v>146</v>
      </c>
      <c r="H47" s="620">
        <f t="shared" si="27"/>
        <v>0</v>
      </c>
      <c r="I47" s="571">
        <f t="shared" si="28"/>
        <v>0</v>
      </c>
      <c r="J47" s="601">
        <f t="shared" si="29"/>
        <v>0</v>
      </c>
      <c r="K47" s="510"/>
      <c r="L47" s="1337"/>
      <c r="M47" s="1338"/>
      <c r="N47" s="620">
        <f t="shared" si="30"/>
        <v>0</v>
      </c>
      <c r="O47" s="571">
        <f t="shared" si="31"/>
        <v>0</v>
      </c>
      <c r="P47" s="621">
        <f t="shared" si="32"/>
        <v>0</v>
      </c>
      <c r="Q47" s="439">
        <f t="shared" si="38"/>
        <v>0</v>
      </c>
      <c r="R47" s="431">
        <f t="shared" si="39"/>
        <v>0</v>
      </c>
      <c r="S47" s="509">
        <f t="shared" si="40"/>
        <v>0</v>
      </c>
      <c r="T47" s="905">
        <f t="shared" si="33"/>
        <v>0</v>
      </c>
      <c r="U47" s="509">
        <f t="shared" si="34"/>
        <v>0</v>
      </c>
      <c r="V47" s="905">
        <f t="shared" si="35"/>
        <v>0</v>
      </c>
      <c r="W47" s="587">
        <f t="shared" si="36"/>
        <v>0</v>
      </c>
      <c r="X47" s="509">
        <f t="shared" si="37"/>
        <v>0</v>
      </c>
      <c r="Y47" s="906"/>
      <c r="Z47" s="437"/>
      <c r="AA47" s="437"/>
      <c r="AB47" s="437"/>
      <c r="AC47" s="437"/>
      <c r="AD47" s="437"/>
      <c r="AE47" s="439">
        <f t="shared" si="11"/>
        <v>0</v>
      </c>
      <c r="AF47" s="431">
        <f t="shared" si="12"/>
        <v>0</v>
      </c>
      <c r="AG47" s="431">
        <f t="shared" si="13"/>
        <v>0</v>
      </c>
      <c r="AH47" s="431">
        <f t="shared" si="14"/>
        <v>0</v>
      </c>
      <c r="AI47" s="431">
        <f t="shared" si="15"/>
        <v>0</v>
      </c>
      <c r="AJ47" s="509">
        <f t="shared" si="16"/>
        <v>0</v>
      </c>
      <c r="AK47" s="906"/>
      <c r="AL47" s="437"/>
      <c r="AM47" s="437"/>
      <c r="AN47" s="437"/>
      <c r="AO47" s="437"/>
      <c r="AP47" s="437"/>
      <c r="AQ47" s="439">
        <f t="shared" si="17"/>
        <v>0</v>
      </c>
      <c r="AR47" s="431">
        <f t="shared" si="18"/>
        <v>0</v>
      </c>
      <c r="AS47" s="431">
        <f t="shared" si="19"/>
        <v>0</v>
      </c>
      <c r="AT47" s="431">
        <f t="shared" si="20"/>
        <v>0</v>
      </c>
      <c r="AU47" s="431">
        <f t="shared" si="21"/>
        <v>0</v>
      </c>
      <c r="AV47" s="509">
        <f t="shared" si="22"/>
        <v>0</v>
      </c>
      <c r="AW47" s="1183"/>
      <c r="AX47" s="1184"/>
      <c r="AY47" s="1184"/>
      <c r="AZ47" s="1184"/>
      <c r="BA47" s="1184"/>
      <c r="BB47" s="1184"/>
      <c r="BC47" s="1185"/>
      <c r="BD47" s="1185"/>
      <c r="BE47" s="1185"/>
      <c r="BF47" s="1185"/>
      <c r="BG47" s="1185"/>
      <c r="BH47" s="1186"/>
      <c r="BI47" s="1183"/>
      <c r="BJ47" s="1184"/>
      <c r="BK47" s="1184"/>
      <c r="BL47" s="1184"/>
      <c r="BM47" s="1184"/>
      <c r="BN47" s="1184"/>
      <c r="BO47" s="1185"/>
      <c r="BP47" s="1185"/>
      <c r="BQ47" s="1185"/>
      <c r="BR47" s="1185"/>
      <c r="BS47" s="1185"/>
      <c r="BT47" s="1186"/>
      <c r="BU47" s="1190"/>
      <c r="BV47" s="1192"/>
      <c r="BW47" s="1288"/>
      <c r="BX47" s="1191"/>
      <c r="BY47" s="1192"/>
      <c r="BZ47" s="613">
        <f t="shared" si="41"/>
        <v>0</v>
      </c>
      <c r="CA47" s="614">
        <f t="shared" si="42"/>
        <v>0</v>
      </c>
      <c r="CB47" s="613">
        <f t="shared" si="5"/>
        <v>0</v>
      </c>
      <c r="CC47" s="577">
        <f t="shared" si="6"/>
        <v>0</v>
      </c>
      <c r="CD47" s="614">
        <f t="shared" si="7"/>
        <v>0</v>
      </c>
      <c r="CE47" s="616">
        <f t="shared" si="43"/>
        <v>0</v>
      </c>
      <c r="CF47" s="577">
        <f t="shared" si="44"/>
        <v>0</v>
      </c>
      <c r="CG47" s="614">
        <f t="shared" si="45"/>
        <v>0</v>
      </c>
    </row>
    <row r="48" spans="1:85" ht="13.15" customHeight="1">
      <c r="A48" s="425"/>
      <c r="B48" s="425"/>
      <c r="C48" s="425"/>
      <c r="D48" s="427" t="s">
        <v>16</v>
      </c>
      <c r="E48" s="429" t="s">
        <v>184</v>
      </c>
      <c r="F48" s="428">
        <v>2019</v>
      </c>
      <c r="G48" s="432" t="s">
        <v>186</v>
      </c>
      <c r="H48" s="620">
        <f t="shared" si="27"/>
        <v>0</v>
      </c>
      <c r="I48" s="571">
        <f t="shared" si="28"/>
        <v>0</v>
      </c>
      <c r="J48" s="601">
        <f t="shared" si="29"/>
        <v>0</v>
      </c>
      <c r="K48" s="510"/>
      <c r="L48" s="1337"/>
      <c r="M48" s="1338"/>
      <c r="N48" s="620">
        <f t="shared" si="30"/>
        <v>0</v>
      </c>
      <c r="O48" s="571">
        <f t="shared" si="31"/>
        <v>0</v>
      </c>
      <c r="P48" s="621">
        <f t="shared" si="32"/>
        <v>0</v>
      </c>
      <c r="Q48" s="439">
        <f t="shared" si="38"/>
        <v>0</v>
      </c>
      <c r="R48" s="431">
        <f t="shared" si="39"/>
        <v>0</v>
      </c>
      <c r="S48" s="509">
        <f t="shared" si="40"/>
        <v>0</v>
      </c>
      <c r="T48" s="905">
        <f t="shared" si="33"/>
        <v>0</v>
      </c>
      <c r="U48" s="509">
        <f t="shared" si="34"/>
        <v>0</v>
      </c>
      <c r="V48" s="905">
        <f t="shared" si="35"/>
        <v>0</v>
      </c>
      <c r="W48" s="587">
        <f t="shared" si="36"/>
        <v>0</v>
      </c>
      <c r="X48" s="509">
        <f t="shared" si="37"/>
        <v>0</v>
      </c>
      <c r="Y48" s="906"/>
      <c r="Z48" s="437"/>
      <c r="AA48" s="437"/>
      <c r="AB48" s="437"/>
      <c r="AC48" s="437"/>
      <c r="AD48" s="437"/>
      <c r="AE48" s="439">
        <f t="shared" si="11"/>
        <v>0</v>
      </c>
      <c r="AF48" s="431">
        <f t="shared" si="12"/>
        <v>0</v>
      </c>
      <c r="AG48" s="431">
        <f t="shared" si="13"/>
        <v>0</v>
      </c>
      <c r="AH48" s="431">
        <f t="shared" si="14"/>
        <v>0</v>
      </c>
      <c r="AI48" s="431">
        <f t="shared" si="15"/>
        <v>0</v>
      </c>
      <c r="AJ48" s="509">
        <f t="shared" si="16"/>
        <v>0</v>
      </c>
      <c r="AK48" s="906"/>
      <c r="AL48" s="437"/>
      <c r="AM48" s="437"/>
      <c r="AN48" s="437"/>
      <c r="AO48" s="437"/>
      <c r="AP48" s="437"/>
      <c r="AQ48" s="439">
        <f t="shared" si="17"/>
        <v>0</v>
      </c>
      <c r="AR48" s="431">
        <f t="shared" si="18"/>
        <v>0</v>
      </c>
      <c r="AS48" s="431">
        <f t="shared" si="19"/>
        <v>0</v>
      </c>
      <c r="AT48" s="431">
        <f t="shared" si="20"/>
        <v>0</v>
      </c>
      <c r="AU48" s="431">
        <f t="shared" si="21"/>
        <v>0</v>
      </c>
      <c r="AV48" s="509">
        <f t="shared" si="22"/>
        <v>0</v>
      </c>
      <c r="AW48" s="1183"/>
      <c r="AX48" s="1184"/>
      <c r="AY48" s="1184"/>
      <c r="AZ48" s="1184"/>
      <c r="BA48" s="1184"/>
      <c r="BB48" s="1184"/>
      <c r="BC48" s="1185"/>
      <c r="BD48" s="1185"/>
      <c r="BE48" s="1185"/>
      <c r="BF48" s="1185"/>
      <c r="BG48" s="1185"/>
      <c r="BH48" s="1186"/>
      <c r="BI48" s="1183"/>
      <c r="BJ48" s="1184"/>
      <c r="BK48" s="1184"/>
      <c r="BL48" s="1184"/>
      <c r="BM48" s="1184"/>
      <c r="BN48" s="1184"/>
      <c r="BO48" s="1185"/>
      <c r="BP48" s="1185"/>
      <c r="BQ48" s="1185"/>
      <c r="BR48" s="1185"/>
      <c r="BS48" s="1185"/>
      <c r="BT48" s="1186"/>
      <c r="BU48" s="1190"/>
      <c r="BV48" s="1192"/>
      <c r="BW48" s="1288"/>
      <c r="BX48" s="1191"/>
      <c r="BY48" s="1192"/>
      <c r="BZ48" s="613">
        <f t="shared" si="41"/>
        <v>0</v>
      </c>
      <c r="CA48" s="614">
        <f t="shared" si="42"/>
        <v>0</v>
      </c>
      <c r="CB48" s="613">
        <f t="shared" si="5"/>
        <v>0</v>
      </c>
      <c r="CC48" s="577">
        <f t="shared" si="6"/>
        <v>0</v>
      </c>
      <c r="CD48" s="614">
        <f t="shared" si="7"/>
        <v>0</v>
      </c>
      <c r="CE48" s="616">
        <f t="shared" si="43"/>
        <v>0</v>
      </c>
      <c r="CF48" s="577">
        <f t="shared" si="44"/>
        <v>0</v>
      </c>
      <c r="CG48" s="614">
        <f t="shared" si="45"/>
        <v>0</v>
      </c>
    </row>
    <row r="49" spans="1:85" ht="13.15" customHeight="1">
      <c r="A49" s="425"/>
      <c r="B49" s="425"/>
      <c r="C49" s="425"/>
      <c r="D49" s="427" t="s">
        <v>18</v>
      </c>
      <c r="E49" s="429" t="s">
        <v>184</v>
      </c>
      <c r="F49" s="428">
        <v>2019</v>
      </c>
      <c r="G49" s="430" t="s">
        <v>173</v>
      </c>
      <c r="H49" s="620">
        <f t="shared" si="27"/>
        <v>0</v>
      </c>
      <c r="I49" s="571">
        <f t="shared" si="28"/>
        <v>0</v>
      </c>
      <c r="J49" s="601">
        <f t="shared" si="29"/>
        <v>0</v>
      </c>
      <c r="K49" s="510"/>
      <c r="L49" s="1337"/>
      <c r="M49" s="1338"/>
      <c r="N49" s="620">
        <f t="shared" si="30"/>
        <v>0</v>
      </c>
      <c r="O49" s="571">
        <f t="shared" si="31"/>
        <v>0</v>
      </c>
      <c r="P49" s="621">
        <f t="shared" si="32"/>
        <v>0</v>
      </c>
      <c r="Q49" s="439">
        <f t="shared" si="38"/>
        <v>0</v>
      </c>
      <c r="R49" s="431">
        <f t="shared" si="39"/>
        <v>0</v>
      </c>
      <c r="S49" s="509">
        <f t="shared" si="40"/>
        <v>0</v>
      </c>
      <c r="T49" s="905">
        <f t="shared" si="33"/>
        <v>0</v>
      </c>
      <c r="U49" s="509">
        <f t="shared" si="34"/>
        <v>0</v>
      </c>
      <c r="V49" s="905">
        <f t="shared" si="35"/>
        <v>0</v>
      </c>
      <c r="W49" s="587">
        <f t="shared" si="36"/>
        <v>0</v>
      </c>
      <c r="X49" s="509">
        <f t="shared" si="37"/>
        <v>0</v>
      </c>
      <c r="Y49" s="906"/>
      <c r="Z49" s="437"/>
      <c r="AA49" s="437"/>
      <c r="AB49" s="437"/>
      <c r="AC49" s="437"/>
      <c r="AD49" s="437"/>
      <c r="AE49" s="439">
        <f t="shared" si="11"/>
        <v>0</v>
      </c>
      <c r="AF49" s="431">
        <f t="shared" si="12"/>
        <v>0</v>
      </c>
      <c r="AG49" s="431">
        <f t="shared" si="13"/>
        <v>0</v>
      </c>
      <c r="AH49" s="431">
        <f t="shared" si="14"/>
        <v>0</v>
      </c>
      <c r="AI49" s="431">
        <f t="shared" si="15"/>
        <v>0</v>
      </c>
      <c r="AJ49" s="509">
        <f t="shared" si="16"/>
        <v>0</v>
      </c>
      <c r="AK49" s="906"/>
      <c r="AL49" s="437"/>
      <c r="AM49" s="437"/>
      <c r="AN49" s="437"/>
      <c r="AO49" s="437"/>
      <c r="AP49" s="437"/>
      <c r="AQ49" s="439">
        <f t="shared" si="17"/>
        <v>0</v>
      </c>
      <c r="AR49" s="431">
        <f t="shared" si="18"/>
        <v>0</v>
      </c>
      <c r="AS49" s="431">
        <f t="shared" si="19"/>
        <v>0</v>
      </c>
      <c r="AT49" s="431">
        <f t="shared" si="20"/>
        <v>0</v>
      </c>
      <c r="AU49" s="431">
        <f t="shared" si="21"/>
        <v>0</v>
      </c>
      <c r="AV49" s="509">
        <f t="shared" si="22"/>
        <v>0</v>
      </c>
      <c r="AW49" s="1183"/>
      <c r="AX49" s="1184"/>
      <c r="AY49" s="1184"/>
      <c r="AZ49" s="1184"/>
      <c r="BA49" s="1184"/>
      <c r="BB49" s="1184"/>
      <c r="BC49" s="1185"/>
      <c r="BD49" s="1185"/>
      <c r="BE49" s="1185"/>
      <c r="BF49" s="1185"/>
      <c r="BG49" s="1185"/>
      <c r="BH49" s="1186"/>
      <c r="BI49" s="1183"/>
      <c r="BJ49" s="1184"/>
      <c r="BK49" s="1184"/>
      <c r="BL49" s="1184"/>
      <c r="BM49" s="1184"/>
      <c r="BN49" s="1184"/>
      <c r="BO49" s="1185"/>
      <c r="BP49" s="1185"/>
      <c r="BQ49" s="1185"/>
      <c r="BR49" s="1185"/>
      <c r="BS49" s="1185"/>
      <c r="BT49" s="1186"/>
      <c r="BU49" s="1190"/>
      <c r="BV49" s="1192"/>
      <c r="BW49" s="1288"/>
      <c r="BX49" s="1191"/>
      <c r="BY49" s="1192"/>
      <c r="BZ49" s="613">
        <f t="shared" si="41"/>
        <v>0</v>
      </c>
      <c r="CA49" s="614">
        <f t="shared" si="42"/>
        <v>0</v>
      </c>
      <c r="CB49" s="613">
        <f t="shared" si="5"/>
        <v>0</v>
      </c>
      <c r="CC49" s="577">
        <f t="shared" si="6"/>
        <v>0</v>
      </c>
      <c r="CD49" s="614">
        <f t="shared" si="7"/>
        <v>0</v>
      </c>
      <c r="CE49" s="616">
        <f t="shared" si="43"/>
        <v>0</v>
      </c>
      <c r="CF49" s="577">
        <f t="shared" si="44"/>
        <v>0</v>
      </c>
      <c r="CG49" s="614">
        <f t="shared" si="45"/>
        <v>0</v>
      </c>
    </row>
    <row r="50" spans="1:85" ht="13.15" customHeight="1" thickBot="1">
      <c r="A50" s="433"/>
      <c r="B50" s="433"/>
      <c r="C50" s="433"/>
      <c r="D50" s="435" t="s">
        <v>18</v>
      </c>
      <c r="E50" s="429" t="s">
        <v>184</v>
      </c>
      <c r="F50" s="574">
        <v>2019</v>
      </c>
      <c r="G50" s="430" t="s">
        <v>149</v>
      </c>
      <c r="H50" s="1203">
        <f t="shared" si="27"/>
        <v>0</v>
      </c>
      <c r="I50" s="1204">
        <f t="shared" si="28"/>
        <v>0</v>
      </c>
      <c r="J50" s="1205">
        <f t="shared" si="29"/>
        <v>0</v>
      </c>
      <c r="K50" s="1203">
        <f>SUM(K29,K30,K34,K35,K36,K37,K38,K39,K42,K45,K49)</f>
        <v>0</v>
      </c>
      <c r="L50" s="1204">
        <f>SUM(L29,L30,L34,L35,L36,L37,L38,L39,L42,L45,L49)</f>
        <v>0</v>
      </c>
      <c r="M50" s="1205">
        <f>SUM(M29,M30,M34,M35,M36,M37,M38,M39,M42,M45,M49)</f>
        <v>0</v>
      </c>
      <c r="N50" s="1203">
        <f t="shared" si="30"/>
        <v>0</v>
      </c>
      <c r="O50" s="1204">
        <f t="shared" si="31"/>
        <v>0</v>
      </c>
      <c r="P50" s="1206">
        <f t="shared" si="32"/>
        <v>0</v>
      </c>
      <c r="Q50" s="1196">
        <f t="shared" si="38"/>
        <v>0</v>
      </c>
      <c r="R50" s="1197">
        <f t="shared" si="39"/>
        <v>0</v>
      </c>
      <c r="S50" s="1198">
        <f t="shared" si="40"/>
        <v>0</v>
      </c>
      <c r="T50" s="592"/>
      <c r="U50" s="594"/>
      <c r="V50" s="592"/>
      <c r="W50" s="593"/>
      <c r="X50" s="594"/>
      <c r="Y50" s="908">
        <f t="shared" ref="Y50:AD50" si="46">SUM(Y29,Y30,Y34,Y35,Y36,Y37,Y38,Y39,Y42,Y45,Y49)</f>
        <v>0</v>
      </c>
      <c r="Z50" s="580">
        <f t="shared" si="46"/>
        <v>0</v>
      </c>
      <c r="AA50" s="580">
        <f t="shared" si="46"/>
        <v>0</v>
      </c>
      <c r="AB50" s="580">
        <f t="shared" si="46"/>
        <v>0</v>
      </c>
      <c r="AC50" s="580">
        <f t="shared" si="46"/>
        <v>0</v>
      </c>
      <c r="AD50" s="581">
        <f t="shared" si="46"/>
        <v>0</v>
      </c>
      <c r="AE50" s="1196">
        <f t="shared" si="11"/>
        <v>0</v>
      </c>
      <c r="AF50" s="1197">
        <f t="shared" si="12"/>
        <v>0</v>
      </c>
      <c r="AG50" s="1197">
        <f t="shared" si="13"/>
        <v>0</v>
      </c>
      <c r="AH50" s="1197">
        <f t="shared" si="14"/>
        <v>0</v>
      </c>
      <c r="AI50" s="1197">
        <f t="shared" si="15"/>
        <v>0</v>
      </c>
      <c r="AJ50" s="1198">
        <f t="shared" si="16"/>
        <v>0</v>
      </c>
      <c r="AK50" s="908">
        <f t="shared" ref="AK50:AP50" si="47">SUM(AK29,AK30,AK34,AK35,AK36,AK37,AK38,AK39,AK42,AK45,AK49)</f>
        <v>0</v>
      </c>
      <c r="AL50" s="580">
        <f t="shared" si="47"/>
        <v>0</v>
      </c>
      <c r="AM50" s="580">
        <f t="shared" si="47"/>
        <v>0</v>
      </c>
      <c r="AN50" s="580">
        <f t="shared" si="47"/>
        <v>0</v>
      </c>
      <c r="AO50" s="580">
        <f t="shared" si="47"/>
        <v>0</v>
      </c>
      <c r="AP50" s="581">
        <f t="shared" si="47"/>
        <v>0</v>
      </c>
      <c r="AQ50" s="1196">
        <f t="shared" si="17"/>
        <v>0</v>
      </c>
      <c r="AR50" s="1197">
        <f t="shared" si="18"/>
        <v>0</v>
      </c>
      <c r="AS50" s="1197">
        <f t="shared" si="19"/>
        <v>0</v>
      </c>
      <c r="AT50" s="1197">
        <f t="shared" si="20"/>
        <v>0</v>
      </c>
      <c r="AU50" s="1197">
        <f t="shared" si="21"/>
        <v>0</v>
      </c>
      <c r="AV50" s="1198">
        <f t="shared" si="22"/>
        <v>0</v>
      </c>
      <c r="AW50" s="579">
        <f t="shared" ref="AW50:BT50" si="48">SUM(AW29,AW30,AW34,AW35,AW36,AW37,AW38,AW39,AW42,AW45,AW49)</f>
        <v>0</v>
      </c>
      <c r="AX50" s="580">
        <f t="shared" si="48"/>
        <v>0</v>
      </c>
      <c r="AY50" s="580">
        <f t="shared" si="48"/>
        <v>0</v>
      </c>
      <c r="AZ50" s="580">
        <f t="shared" si="48"/>
        <v>0</v>
      </c>
      <c r="BA50" s="580">
        <f t="shared" si="48"/>
        <v>0</v>
      </c>
      <c r="BB50" s="580">
        <f t="shared" si="48"/>
        <v>0</v>
      </c>
      <c r="BC50" s="580">
        <f t="shared" si="48"/>
        <v>0</v>
      </c>
      <c r="BD50" s="580">
        <f t="shared" si="48"/>
        <v>0</v>
      </c>
      <c r="BE50" s="580">
        <f t="shared" si="48"/>
        <v>0</v>
      </c>
      <c r="BF50" s="580">
        <f t="shared" si="48"/>
        <v>0</v>
      </c>
      <c r="BG50" s="580">
        <f t="shared" si="48"/>
        <v>0</v>
      </c>
      <c r="BH50" s="581">
        <f t="shared" si="48"/>
        <v>0</v>
      </c>
      <c r="BI50" s="579">
        <f t="shared" si="48"/>
        <v>0</v>
      </c>
      <c r="BJ50" s="580">
        <f t="shared" si="48"/>
        <v>0</v>
      </c>
      <c r="BK50" s="580">
        <f t="shared" si="48"/>
        <v>0</v>
      </c>
      <c r="BL50" s="580">
        <f t="shared" si="48"/>
        <v>0</v>
      </c>
      <c r="BM50" s="580">
        <f t="shared" si="48"/>
        <v>0</v>
      </c>
      <c r="BN50" s="580">
        <f t="shared" si="48"/>
        <v>0</v>
      </c>
      <c r="BO50" s="580">
        <f t="shared" si="48"/>
        <v>0</v>
      </c>
      <c r="BP50" s="580">
        <f t="shared" si="48"/>
        <v>0</v>
      </c>
      <c r="BQ50" s="580">
        <f t="shared" si="48"/>
        <v>0</v>
      </c>
      <c r="BR50" s="580">
        <f t="shared" si="48"/>
        <v>0</v>
      </c>
      <c r="BS50" s="580">
        <f t="shared" si="48"/>
        <v>0</v>
      </c>
      <c r="BT50" s="581">
        <f t="shared" si="48"/>
        <v>0</v>
      </c>
      <c r="BU50" s="604"/>
      <c r="BV50" s="606"/>
      <c r="BW50" s="1289"/>
      <c r="BX50" s="605"/>
      <c r="BY50" s="606"/>
      <c r="BZ50" s="1199">
        <f t="shared" si="41"/>
        <v>0</v>
      </c>
      <c r="CA50" s="1200">
        <f t="shared" si="42"/>
        <v>0</v>
      </c>
      <c r="CB50" s="1199">
        <f t="shared" si="5"/>
        <v>0</v>
      </c>
      <c r="CC50" s="1201">
        <f t="shared" si="6"/>
        <v>0</v>
      </c>
      <c r="CD50" s="1200">
        <f t="shared" si="7"/>
        <v>0</v>
      </c>
      <c r="CE50" s="1202">
        <f t="shared" si="43"/>
        <v>0</v>
      </c>
      <c r="CF50" s="1201">
        <f t="shared" si="44"/>
        <v>0</v>
      </c>
      <c r="CG50" s="1200">
        <f t="shared" si="45"/>
        <v>0</v>
      </c>
    </row>
    <row r="51" spans="1:85" s="249" customFormat="1" ht="13.15" customHeight="1">
      <c r="A51" s="433"/>
      <c r="B51" s="433"/>
      <c r="C51" s="433"/>
      <c r="D51" s="427" t="s">
        <v>18</v>
      </c>
      <c r="E51" s="429" t="s">
        <v>184</v>
      </c>
      <c r="F51" s="428">
        <v>2020</v>
      </c>
      <c r="G51" s="430" t="s">
        <v>189</v>
      </c>
      <c r="H51" s="617">
        <f t="shared" si="27"/>
        <v>0</v>
      </c>
      <c r="I51" s="618">
        <f t="shared" si="28"/>
        <v>0</v>
      </c>
      <c r="J51" s="625">
        <f t="shared" si="29"/>
        <v>0</v>
      </c>
      <c r="K51" s="1334"/>
      <c r="L51" s="1335"/>
      <c r="M51" s="1336"/>
      <c r="N51" s="617">
        <f t="shared" si="30"/>
        <v>0</v>
      </c>
      <c r="O51" s="618">
        <f t="shared" si="31"/>
        <v>0</v>
      </c>
      <c r="P51" s="619">
        <f t="shared" si="32"/>
        <v>0</v>
      </c>
      <c r="Q51" s="599">
        <f t="shared" si="38"/>
        <v>0</v>
      </c>
      <c r="R51" s="438">
        <f t="shared" si="39"/>
        <v>0</v>
      </c>
      <c r="S51" s="600">
        <f t="shared" si="40"/>
        <v>0</v>
      </c>
      <c r="T51" s="904">
        <f t="shared" ref="T51:T71" si="49">IF(ISNUMBER(BU29),BU29,0)</f>
        <v>0</v>
      </c>
      <c r="U51" s="600">
        <f t="shared" ref="U51:U71" si="50">IF(ISNUMBER(BV29),BV29,0)</f>
        <v>0</v>
      </c>
      <c r="V51" s="1105">
        <f t="shared" ref="V51:V71" si="51">IF(ISNUMBER(BW29),BW29,0)</f>
        <v>0</v>
      </c>
      <c r="W51" s="1106">
        <f t="shared" ref="W51:W71" si="52">IF(ISNUMBER(BX29),BX29,0)</f>
        <v>0</v>
      </c>
      <c r="X51" s="1107">
        <f t="shared" ref="X51:X71" si="53">IF(ISNUMBER(BY29),BY29,0)</f>
        <v>0</v>
      </c>
      <c r="Y51" s="906"/>
      <c r="Z51" s="437"/>
      <c r="AA51" s="437"/>
      <c r="AB51" s="437"/>
      <c r="AC51" s="437"/>
      <c r="AD51" s="437"/>
      <c r="AE51" s="599">
        <f t="shared" si="11"/>
        <v>0</v>
      </c>
      <c r="AF51" s="438">
        <f t="shared" si="12"/>
        <v>0</v>
      </c>
      <c r="AG51" s="438">
        <f t="shared" si="13"/>
        <v>0</v>
      </c>
      <c r="AH51" s="438">
        <f t="shared" si="14"/>
        <v>0</v>
      </c>
      <c r="AI51" s="438">
        <f t="shared" si="15"/>
        <v>0</v>
      </c>
      <c r="AJ51" s="600">
        <f t="shared" si="16"/>
        <v>0</v>
      </c>
      <c r="AK51" s="906"/>
      <c r="AL51" s="437"/>
      <c r="AM51" s="437"/>
      <c r="AN51" s="437"/>
      <c r="AO51" s="437"/>
      <c r="AP51" s="437"/>
      <c r="AQ51" s="599">
        <f t="shared" si="17"/>
        <v>0</v>
      </c>
      <c r="AR51" s="438">
        <f t="shared" si="18"/>
        <v>0</v>
      </c>
      <c r="AS51" s="438">
        <f t="shared" si="19"/>
        <v>0</v>
      </c>
      <c r="AT51" s="438">
        <f t="shared" si="20"/>
        <v>0</v>
      </c>
      <c r="AU51" s="438">
        <f t="shared" si="21"/>
        <v>0</v>
      </c>
      <c r="AV51" s="600">
        <f t="shared" si="22"/>
        <v>0</v>
      </c>
      <c r="AW51" s="1179"/>
      <c r="AX51" s="1180"/>
      <c r="AY51" s="1180"/>
      <c r="AZ51" s="1180"/>
      <c r="BA51" s="1180"/>
      <c r="BB51" s="1180"/>
      <c r="BC51" s="1181"/>
      <c r="BD51" s="1181"/>
      <c r="BE51" s="1181"/>
      <c r="BF51" s="1181"/>
      <c r="BG51" s="1181"/>
      <c r="BH51" s="1182"/>
      <c r="BI51" s="1183"/>
      <c r="BJ51" s="1184"/>
      <c r="BK51" s="1184"/>
      <c r="BL51" s="1184"/>
      <c r="BM51" s="1184"/>
      <c r="BN51" s="1184"/>
      <c r="BO51" s="1185"/>
      <c r="BP51" s="1185"/>
      <c r="BQ51" s="1185"/>
      <c r="BR51" s="1185"/>
      <c r="BS51" s="1185"/>
      <c r="BT51" s="1186"/>
      <c r="BU51" s="1187"/>
      <c r="BV51" s="1189"/>
      <c r="BW51" s="1287"/>
      <c r="BX51" s="1188"/>
      <c r="BY51" s="1189"/>
      <c r="BZ51" s="610">
        <f t="shared" si="41"/>
        <v>0</v>
      </c>
      <c r="CA51" s="612">
        <f t="shared" si="42"/>
        <v>0</v>
      </c>
      <c r="CB51" s="610">
        <f t="shared" si="5"/>
        <v>0</v>
      </c>
      <c r="CC51" s="611">
        <f t="shared" si="6"/>
        <v>0</v>
      </c>
      <c r="CD51" s="612">
        <f t="shared" si="7"/>
        <v>0</v>
      </c>
      <c r="CE51" s="615">
        <f t="shared" si="43"/>
        <v>0</v>
      </c>
      <c r="CF51" s="611">
        <f t="shared" si="44"/>
        <v>0</v>
      </c>
      <c r="CG51" s="612">
        <f t="shared" si="45"/>
        <v>0</v>
      </c>
    </row>
    <row r="52" spans="1:85" s="249" customFormat="1" ht="13.15" customHeight="1">
      <c r="A52" s="425"/>
      <c r="B52" s="425"/>
      <c r="C52" s="425"/>
      <c r="D52" s="427" t="s">
        <v>18</v>
      </c>
      <c r="E52" s="429" t="s">
        <v>184</v>
      </c>
      <c r="F52" s="428">
        <v>2020</v>
      </c>
      <c r="G52" s="430" t="s">
        <v>400</v>
      </c>
      <c r="H52" s="620">
        <f t="shared" si="27"/>
        <v>0</v>
      </c>
      <c r="I52" s="571">
        <f t="shared" si="28"/>
        <v>0</v>
      </c>
      <c r="J52" s="601">
        <f t="shared" si="29"/>
        <v>0</v>
      </c>
      <c r="K52" s="510"/>
      <c r="L52" s="1337"/>
      <c r="M52" s="1338"/>
      <c r="N52" s="620">
        <f t="shared" si="30"/>
        <v>0</v>
      </c>
      <c r="O52" s="571">
        <f t="shared" si="31"/>
        <v>0</v>
      </c>
      <c r="P52" s="621">
        <f t="shared" si="32"/>
        <v>0</v>
      </c>
      <c r="Q52" s="439">
        <f t="shared" si="38"/>
        <v>0</v>
      </c>
      <c r="R52" s="431">
        <f t="shared" si="39"/>
        <v>0</v>
      </c>
      <c r="S52" s="509">
        <f t="shared" si="40"/>
        <v>0</v>
      </c>
      <c r="T52" s="905">
        <f t="shared" si="49"/>
        <v>0</v>
      </c>
      <c r="U52" s="509">
        <f t="shared" si="50"/>
        <v>0</v>
      </c>
      <c r="V52" s="1103">
        <f t="shared" si="51"/>
        <v>0</v>
      </c>
      <c r="W52" s="1104">
        <f t="shared" si="52"/>
        <v>0</v>
      </c>
      <c r="X52" s="509">
        <f t="shared" si="53"/>
        <v>0</v>
      </c>
      <c r="Y52" s="906"/>
      <c r="Z52" s="437"/>
      <c r="AA52" s="437"/>
      <c r="AB52" s="437"/>
      <c r="AC52" s="437"/>
      <c r="AD52" s="437"/>
      <c r="AE52" s="439">
        <f t="shared" si="11"/>
        <v>0</v>
      </c>
      <c r="AF52" s="431">
        <f t="shared" si="12"/>
        <v>0</v>
      </c>
      <c r="AG52" s="431">
        <f t="shared" si="13"/>
        <v>0</v>
      </c>
      <c r="AH52" s="431">
        <f t="shared" si="14"/>
        <v>0</v>
      </c>
      <c r="AI52" s="431">
        <f t="shared" si="15"/>
        <v>0</v>
      </c>
      <c r="AJ52" s="509">
        <f t="shared" si="16"/>
        <v>0</v>
      </c>
      <c r="AK52" s="906"/>
      <c r="AL52" s="437"/>
      <c r="AM52" s="437"/>
      <c r="AN52" s="437"/>
      <c r="AO52" s="437"/>
      <c r="AP52" s="437"/>
      <c r="AQ52" s="439">
        <f t="shared" si="17"/>
        <v>0</v>
      </c>
      <c r="AR52" s="431">
        <f t="shared" si="18"/>
        <v>0</v>
      </c>
      <c r="AS52" s="431">
        <f t="shared" si="19"/>
        <v>0</v>
      </c>
      <c r="AT52" s="431">
        <f t="shared" si="20"/>
        <v>0</v>
      </c>
      <c r="AU52" s="431">
        <f t="shared" si="21"/>
        <v>0</v>
      </c>
      <c r="AV52" s="509">
        <f t="shared" si="22"/>
        <v>0</v>
      </c>
      <c r="AW52" s="1183"/>
      <c r="AX52" s="1184"/>
      <c r="AY52" s="1184"/>
      <c r="AZ52" s="1184"/>
      <c r="BA52" s="1184"/>
      <c r="BB52" s="1184"/>
      <c r="BC52" s="1185"/>
      <c r="BD52" s="1185"/>
      <c r="BE52" s="1185"/>
      <c r="BF52" s="1185"/>
      <c r="BG52" s="1185"/>
      <c r="BH52" s="1186"/>
      <c r="BI52" s="1183"/>
      <c r="BJ52" s="1184"/>
      <c r="BK52" s="1184"/>
      <c r="BL52" s="1184"/>
      <c r="BM52" s="1184"/>
      <c r="BN52" s="1184"/>
      <c r="BO52" s="1185"/>
      <c r="BP52" s="1185"/>
      <c r="BQ52" s="1185"/>
      <c r="BR52" s="1185"/>
      <c r="BS52" s="1185"/>
      <c r="BT52" s="1186"/>
      <c r="BU52" s="1190"/>
      <c r="BV52" s="1192"/>
      <c r="BW52" s="1288"/>
      <c r="BX52" s="1191"/>
      <c r="BY52" s="1192"/>
      <c r="BZ52" s="613">
        <f t="shared" si="41"/>
        <v>0</v>
      </c>
      <c r="CA52" s="614">
        <f t="shared" si="42"/>
        <v>0</v>
      </c>
      <c r="CB52" s="613">
        <f t="shared" si="5"/>
        <v>0</v>
      </c>
      <c r="CC52" s="577">
        <f t="shared" si="6"/>
        <v>0</v>
      </c>
      <c r="CD52" s="614">
        <f t="shared" si="7"/>
        <v>0</v>
      </c>
      <c r="CE52" s="616">
        <f t="shared" si="43"/>
        <v>0</v>
      </c>
      <c r="CF52" s="577">
        <f t="shared" si="44"/>
        <v>0</v>
      </c>
      <c r="CG52" s="614">
        <f t="shared" si="45"/>
        <v>0</v>
      </c>
    </row>
    <row r="53" spans="1:85" s="249" customFormat="1" ht="13.15" customHeight="1">
      <c r="A53" s="425"/>
      <c r="B53" s="425"/>
      <c r="C53" s="425"/>
      <c r="D53" s="427" t="s">
        <v>16</v>
      </c>
      <c r="E53" s="429" t="s">
        <v>184</v>
      </c>
      <c r="F53" s="428">
        <v>2020</v>
      </c>
      <c r="G53" s="432" t="s">
        <v>587</v>
      </c>
      <c r="H53" s="620">
        <f t="shared" si="27"/>
        <v>0</v>
      </c>
      <c r="I53" s="571">
        <f t="shared" si="28"/>
        <v>0</v>
      </c>
      <c r="J53" s="601">
        <f t="shared" si="29"/>
        <v>0</v>
      </c>
      <c r="K53" s="510"/>
      <c r="L53" s="1337"/>
      <c r="M53" s="1338"/>
      <c r="N53" s="620">
        <f t="shared" si="30"/>
        <v>0</v>
      </c>
      <c r="O53" s="571">
        <f t="shared" si="31"/>
        <v>0</v>
      </c>
      <c r="P53" s="621">
        <f t="shared" si="32"/>
        <v>0</v>
      </c>
      <c r="Q53" s="439">
        <f t="shared" si="38"/>
        <v>0</v>
      </c>
      <c r="R53" s="431">
        <f t="shared" si="39"/>
        <v>0</v>
      </c>
      <c r="S53" s="509">
        <f t="shared" si="40"/>
        <v>0</v>
      </c>
      <c r="T53" s="905">
        <f t="shared" si="49"/>
        <v>0</v>
      </c>
      <c r="U53" s="509">
        <f t="shared" si="50"/>
        <v>0</v>
      </c>
      <c r="V53" s="905">
        <f t="shared" si="51"/>
        <v>0</v>
      </c>
      <c r="W53" s="587">
        <f t="shared" si="52"/>
        <v>0</v>
      </c>
      <c r="X53" s="509">
        <f t="shared" si="53"/>
        <v>0</v>
      </c>
      <c r="Y53" s="906"/>
      <c r="Z53" s="437"/>
      <c r="AA53" s="437"/>
      <c r="AB53" s="437"/>
      <c r="AC53" s="437"/>
      <c r="AD53" s="437"/>
      <c r="AE53" s="439">
        <f t="shared" si="11"/>
        <v>0</v>
      </c>
      <c r="AF53" s="431">
        <f t="shared" si="12"/>
        <v>0</v>
      </c>
      <c r="AG53" s="431">
        <f t="shared" si="13"/>
        <v>0</v>
      </c>
      <c r="AH53" s="431">
        <f t="shared" si="14"/>
        <v>0</v>
      </c>
      <c r="AI53" s="431">
        <f t="shared" si="15"/>
        <v>0</v>
      </c>
      <c r="AJ53" s="509">
        <f t="shared" si="16"/>
        <v>0</v>
      </c>
      <c r="AK53" s="906"/>
      <c r="AL53" s="437"/>
      <c r="AM53" s="437"/>
      <c r="AN53" s="437"/>
      <c r="AO53" s="437"/>
      <c r="AP53" s="437"/>
      <c r="AQ53" s="439">
        <f t="shared" si="17"/>
        <v>0</v>
      </c>
      <c r="AR53" s="431">
        <f t="shared" si="18"/>
        <v>0</v>
      </c>
      <c r="AS53" s="431">
        <f t="shared" si="19"/>
        <v>0</v>
      </c>
      <c r="AT53" s="431">
        <f t="shared" si="20"/>
        <v>0</v>
      </c>
      <c r="AU53" s="431">
        <f t="shared" si="21"/>
        <v>0</v>
      </c>
      <c r="AV53" s="509">
        <f t="shared" si="22"/>
        <v>0</v>
      </c>
      <c r="AW53" s="1183"/>
      <c r="AX53" s="1184"/>
      <c r="AY53" s="1184"/>
      <c r="AZ53" s="1184"/>
      <c r="BA53" s="1184"/>
      <c r="BB53" s="1184"/>
      <c r="BC53" s="1185"/>
      <c r="BD53" s="1185"/>
      <c r="BE53" s="1185"/>
      <c r="BF53" s="1185"/>
      <c r="BG53" s="1185"/>
      <c r="BH53" s="1186"/>
      <c r="BI53" s="1183"/>
      <c r="BJ53" s="1184"/>
      <c r="BK53" s="1184"/>
      <c r="BL53" s="1184"/>
      <c r="BM53" s="1184"/>
      <c r="BN53" s="1184"/>
      <c r="BO53" s="1185"/>
      <c r="BP53" s="1185"/>
      <c r="BQ53" s="1185"/>
      <c r="BR53" s="1185"/>
      <c r="BS53" s="1185"/>
      <c r="BT53" s="1186"/>
      <c r="BU53" s="1190"/>
      <c r="BV53" s="1192"/>
      <c r="BW53" s="1288"/>
      <c r="BX53" s="1191"/>
      <c r="BY53" s="1192"/>
      <c r="BZ53" s="613">
        <f t="shared" si="41"/>
        <v>0</v>
      </c>
      <c r="CA53" s="614">
        <f t="shared" si="42"/>
        <v>0</v>
      </c>
      <c r="CB53" s="613">
        <f t="shared" si="5"/>
        <v>0</v>
      </c>
      <c r="CC53" s="577">
        <f t="shared" si="6"/>
        <v>0</v>
      </c>
      <c r="CD53" s="614">
        <f t="shared" si="7"/>
        <v>0</v>
      </c>
      <c r="CE53" s="616">
        <f t="shared" si="43"/>
        <v>0</v>
      </c>
      <c r="CF53" s="577">
        <f t="shared" si="44"/>
        <v>0</v>
      </c>
      <c r="CG53" s="614">
        <f t="shared" si="45"/>
        <v>0</v>
      </c>
    </row>
    <row r="54" spans="1:85" s="249" customFormat="1" ht="13.15" customHeight="1">
      <c r="A54" s="425"/>
      <c r="B54" s="425"/>
      <c r="C54" s="425"/>
      <c r="D54" s="427" t="s">
        <v>16</v>
      </c>
      <c r="E54" s="429" t="s">
        <v>184</v>
      </c>
      <c r="F54" s="428">
        <v>2020</v>
      </c>
      <c r="G54" s="432" t="s">
        <v>589</v>
      </c>
      <c r="H54" s="620">
        <f t="shared" si="27"/>
        <v>0</v>
      </c>
      <c r="I54" s="571">
        <f t="shared" si="28"/>
        <v>0</v>
      </c>
      <c r="J54" s="601">
        <f t="shared" si="29"/>
        <v>0</v>
      </c>
      <c r="K54" s="510"/>
      <c r="L54" s="1337"/>
      <c r="M54" s="1338"/>
      <c r="N54" s="620">
        <f t="shared" si="30"/>
        <v>0</v>
      </c>
      <c r="O54" s="571">
        <f t="shared" si="31"/>
        <v>0</v>
      </c>
      <c r="P54" s="621">
        <f t="shared" si="32"/>
        <v>0</v>
      </c>
      <c r="Q54" s="439">
        <f t="shared" si="38"/>
        <v>0</v>
      </c>
      <c r="R54" s="431">
        <f t="shared" si="39"/>
        <v>0</v>
      </c>
      <c r="S54" s="509">
        <f t="shared" si="40"/>
        <v>0</v>
      </c>
      <c r="T54" s="905">
        <f t="shared" si="49"/>
        <v>0</v>
      </c>
      <c r="U54" s="509">
        <f t="shared" si="50"/>
        <v>0</v>
      </c>
      <c r="V54" s="905">
        <f t="shared" si="51"/>
        <v>0</v>
      </c>
      <c r="W54" s="587">
        <f t="shared" si="52"/>
        <v>0</v>
      </c>
      <c r="X54" s="509">
        <f t="shared" si="53"/>
        <v>0</v>
      </c>
      <c r="Y54" s="906"/>
      <c r="Z54" s="437"/>
      <c r="AA54" s="437"/>
      <c r="AB54" s="437"/>
      <c r="AC54" s="437"/>
      <c r="AD54" s="437"/>
      <c r="AE54" s="439">
        <f t="shared" si="11"/>
        <v>0</v>
      </c>
      <c r="AF54" s="431">
        <f t="shared" si="12"/>
        <v>0</v>
      </c>
      <c r="AG54" s="431">
        <f t="shared" si="13"/>
        <v>0</v>
      </c>
      <c r="AH54" s="431">
        <f t="shared" si="14"/>
        <v>0</v>
      </c>
      <c r="AI54" s="431">
        <f t="shared" si="15"/>
        <v>0</v>
      </c>
      <c r="AJ54" s="509">
        <f t="shared" si="16"/>
        <v>0</v>
      </c>
      <c r="AK54" s="906"/>
      <c r="AL54" s="437"/>
      <c r="AM54" s="437"/>
      <c r="AN54" s="437"/>
      <c r="AO54" s="437"/>
      <c r="AP54" s="437"/>
      <c r="AQ54" s="439">
        <f t="shared" si="17"/>
        <v>0</v>
      </c>
      <c r="AR54" s="431">
        <f t="shared" si="18"/>
        <v>0</v>
      </c>
      <c r="AS54" s="431">
        <f t="shared" si="19"/>
        <v>0</v>
      </c>
      <c r="AT54" s="431">
        <f t="shared" si="20"/>
        <v>0</v>
      </c>
      <c r="AU54" s="431">
        <f t="shared" si="21"/>
        <v>0</v>
      </c>
      <c r="AV54" s="509">
        <f t="shared" si="22"/>
        <v>0</v>
      </c>
      <c r="AW54" s="1183"/>
      <c r="AX54" s="1184"/>
      <c r="AY54" s="1184"/>
      <c r="AZ54" s="1184"/>
      <c r="BA54" s="1184"/>
      <c r="BB54" s="1184"/>
      <c r="BC54" s="1185"/>
      <c r="BD54" s="1185"/>
      <c r="BE54" s="1185"/>
      <c r="BF54" s="1185"/>
      <c r="BG54" s="1185"/>
      <c r="BH54" s="1186"/>
      <c r="BI54" s="1183"/>
      <c r="BJ54" s="1184"/>
      <c r="BK54" s="1184"/>
      <c r="BL54" s="1184"/>
      <c r="BM54" s="1184"/>
      <c r="BN54" s="1184"/>
      <c r="BO54" s="1185"/>
      <c r="BP54" s="1185"/>
      <c r="BQ54" s="1185"/>
      <c r="BR54" s="1185"/>
      <c r="BS54" s="1185"/>
      <c r="BT54" s="1186"/>
      <c r="BU54" s="1190"/>
      <c r="BV54" s="1192"/>
      <c r="BW54" s="1288"/>
      <c r="BX54" s="1191"/>
      <c r="BY54" s="1192"/>
      <c r="BZ54" s="613">
        <f t="shared" si="41"/>
        <v>0</v>
      </c>
      <c r="CA54" s="614">
        <f t="shared" si="42"/>
        <v>0</v>
      </c>
      <c r="CB54" s="613">
        <f t="shared" si="5"/>
        <v>0</v>
      </c>
      <c r="CC54" s="577">
        <f t="shared" si="6"/>
        <v>0</v>
      </c>
      <c r="CD54" s="614">
        <f t="shared" si="7"/>
        <v>0</v>
      </c>
      <c r="CE54" s="616">
        <f t="shared" si="43"/>
        <v>0</v>
      </c>
      <c r="CF54" s="577">
        <f t="shared" si="44"/>
        <v>0</v>
      </c>
      <c r="CG54" s="614">
        <f t="shared" si="45"/>
        <v>0</v>
      </c>
    </row>
    <row r="55" spans="1:85" s="249" customFormat="1" ht="13.15" customHeight="1">
      <c r="A55" s="425"/>
      <c r="B55" s="425"/>
      <c r="C55" s="425"/>
      <c r="D55" s="427" t="s">
        <v>16</v>
      </c>
      <c r="E55" s="429" t="s">
        <v>184</v>
      </c>
      <c r="F55" s="428">
        <v>2020</v>
      </c>
      <c r="G55" s="432" t="s">
        <v>584</v>
      </c>
      <c r="H55" s="620">
        <f t="shared" si="27"/>
        <v>0</v>
      </c>
      <c r="I55" s="571">
        <f t="shared" si="28"/>
        <v>0</v>
      </c>
      <c r="J55" s="601">
        <f t="shared" si="29"/>
        <v>0</v>
      </c>
      <c r="K55" s="510"/>
      <c r="L55" s="1337"/>
      <c r="M55" s="1338"/>
      <c r="N55" s="620">
        <f t="shared" si="30"/>
        <v>0</v>
      </c>
      <c r="O55" s="571">
        <f t="shared" si="31"/>
        <v>0</v>
      </c>
      <c r="P55" s="621">
        <f t="shared" si="32"/>
        <v>0</v>
      </c>
      <c r="Q55" s="439">
        <f t="shared" si="38"/>
        <v>0</v>
      </c>
      <c r="R55" s="431">
        <f t="shared" si="39"/>
        <v>0</v>
      </c>
      <c r="S55" s="509">
        <f t="shared" si="40"/>
        <v>0</v>
      </c>
      <c r="T55" s="905">
        <f t="shared" si="49"/>
        <v>0</v>
      </c>
      <c r="U55" s="509">
        <f t="shared" si="50"/>
        <v>0</v>
      </c>
      <c r="V55" s="905">
        <f t="shared" si="51"/>
        <v>0</v>
      </c>
      <c r="W55" s="587">
        <f t="shared" si="52"/>
        <v>0</v>
      </c>
      <c r="X55" s="509">
        <f t="shared" si="53"/>
        <v>0</v>
      </c>
      <c r="Y55" s="906"/>
      <c r="Z55" s="437"/>
      <c r="AA55" s="437"/>
      <c r="AB55" s="437"/>
      <c r="AC55" s="437"/>
      <c r="AD55" s="437"/>
      <c r="AE55" s="439">
        <f t="shared" si="11"/>
        <v>0</v>
      </c>
      <c r="AF55" s="431">
        <f t="shared" si="12"/>
        <v>0</v>
      </c>
      <c r="AG55" s="431">
        <f t="shared" si="13"/>
        <v>0</v>
      </c>
      <c r="AH55" s="431">
        <f t="shared" si="14"/>
        <v>0</v>
      </c>
      <c r="AI55" s="431">
        <f t="shared" si="15"/>
        <v>0</v>
      </c>
      <c r="AJ55" s="509">
        <f t="shared" si="16"/>
        <v>0</v>
      </c>
      <c r="AK55" s="906"/>
      <c r="AL55" s="437"/>
      <c r="AM55" s="437"/>
      <c r="AN55" s="437"/>
      <c r="AO55" s="437"/>
      <c r="AP55" s="437"/>
      <c r="AQ55" s="439">
        <f t="shared" si="17"/>
        <v>0</v>
      </c>
      <c r="AR55" s="431">
        <f t="shared" si="18"/>
        <v>0</v>
      </c>
      <c r="AS55" s="431">
        <f t="shared" si="19"/>
        <v>0</v>
      </c>
      <c r="AT55" s="431">
        <f t="shared" si="20"/>
        <v>0</v>
      </c>
      <c r="AU55" s="431">
        <f t="shared" si="21"/>
        <v>0</v>
      </c>
      <c r="AV55" s="509">
        <f t="shared" si="22"/>
        <v>0</v>
      </c>
      <c r="AW55" s="1183"/>
      <c r="AX55" s="1184"/>
      <c r="AY55" s="1184"/>
      <c r="AZ55" s="1184"/>
      <c r="BA55" s="1184"/>
      <c r="BB55" s="1184"/>
      <c r="BC55" s="1185"/>
      <c r="BD55" s="1185"/>
      <c r="BE55" s="1185"/>
      <c r="BF55" s="1185"/>
      <c r="BG55" s="1185"/>
      <c r="BH55" s="1186"/>
      <c r="BI55" s="1183"/>
      <c r="BJ55" s="1184"/>
      <c r="BK55" s="1184"/>
      <c r="BL55" s="1184"/>
      <c r="BM55" s="1184"/>
      <c r="BN55" s="1184"/>
      <c r="BO55" s="1185"/>
      <c r="BP55" s="1185"/>
      <c r="BQ55" s="1185"/>
      <c r="BR55" s="1185"/>
      <c r="BS55" s="1185"/>
      <c r="BT55" s="1186"/>
      <c r="BU55" s="1190"/>
      <c r="BV55" s="1192"/>
      <c r="BW55" s="1288"/>
      <c r="BX55" s="1191"/>
      <c r="BY55" s="1192"/>
      <c r="BZ55" s="613">
        <f t="shared" si="41"/>
        <v>0</v>
      </c>
      <c r="CA55" s="614">
        <f t="shared" si="42"/>
        <v>0</v>
      </c>
      <c r="CB55" s="613">
        <f t="shared" si="5"/>
        <v>0</v>
      </c>
      <c r="CC55" s="577">
        <f t="shared" si="6"/>
        <v>0</v>
      </c>
      <c r="CD55" s="614">
        <f t="shared" si="7"/>
        <v>0</v>
      </c>
      <c r="CE55" s="616">
        <f t="shared" si="43"/>
        <v>0</v>
      </c>
      <c r="CF55" s="577">
        <f t="shared" si="44"/>
        <v>0</v>
      </c>
      <c r="CG55" s="614">
        <f t="shared" si="45"/>
        <v>0</v>
      </c>
    </row>
    <row r="56" spans="1:85" s="249" customFormat="1" ht="13.15" customHeight="1">
      <c r="A56" s="425"/>
      <c r="B56" s="425"/>
      <c r="C56" s="425"/>
      <c r="D56" s="427" t="s">
        <v>18</v>
      </c>
      <c r="E56" s="429" t="s">
        <v>184</v>
      </c>
      <c r="F56" s="428">
        <v>2020</v>
      </c>
      <c r="G56" s="430" t="s">
        <v>180</v>
      </c>
      <c r="H56" s="620">
        <f t="shared" si="27"/>
        <v>0</v>
      </c>
      <c r="I56" s="571">
        <f t="shared" si="28"/>
        <v>0</v>
      </c>
      <c r="J56" s="601">
        <f t="shared" si="29"/>
        <v>0</v>
      </c>
      <c r="K56" s="510"/>
      <c r="L56" s="1337"/>
      <c r="M56" s="1338"/>
      <c r="N56" s="620">
        <f t="shared" si="30"/>
        <v>0</v>
      </c>
      <c r="O56" s="571">
        <f t="shared" si="31"/>
        <v>0</v>
      </c>
      <c r="P56" s="621">
        <f t="shared" si="32"/>
        <v>0</v>
      </c>
      <c r="Q56" s="439">
        <f t="shared" si="38"/>
        <v>0</v>
      </c>
      <c r="R56" s="431">
        <f t="shared" si="39"/>
        <v>0</v>
      </c>
      <c r="S56" s="509">
        <f t="shared" si="40"/>
        <v>0</v>
      </c>
      <c r="T56" s="905">
        <f t="shared" si="49"/>
        <v>0</v>
      </c>
      <c r="U56" s="509">
        <f t="shared" si="50"/>
        <v>0</v>
      </c>
      <c r="V56" s="905">
        <f t="shared" si="51"/>
        <v>0</v>
      </c>
      <c r="W56" s="587">
        <f t="shared" si="52"/>
        <v>0</v>
      </c>
      <c r="X56" s="509">
        <f t="shared" si="53"/>
        <v>0</v>
      </c>
      <c r="Y56" s="906"/>
      <c r="Z56" s="437"/>
      <c r="AA56" s="437"/>
      <c r="AB56" s="437"/>
      <c r="AC56" s="437"/>
      <c r="AD56" s="437"/>
      <c r="AE56" s="439">
        <f t="shared" si="11"/>
        <v>0</v>
      </c>
      <c r="AF56" s="431">
        <f t="shared" si="12"/>
        <v>0</v>
      </c>
      <c r="AG56" s="431">
        <f t="shared" si="13"/>
        <v>0</v>
      </c>
      <c r="AH56" s="431">
        <f t="shared" si="14"/>
        <v>0</v>
      </c>
      <c r="AI56" s="431">
        <f t="shared" si="15"/>
        <v>0</v>
      </c>
      <c r="AJ56" s="509">
        <f t="shared" si="16"/>
        <v>0</v>
      </c>
      <c r="AK56" s="906"/>
      <c r="AL56" s="437"/>
      <c r="AM56" s="437"/>
      <c r="AN56" s="437"/>
      <c r="AO56" s="437"/>
      <c r="AP56" s="437"/>
      <c r="AQ56" s="439">
        <f t="shared" si="17"/>
        <v>0</v>
      </c>
      <c r="AR56" s="431">
        <f t="shared" si="18"/>
        <v>0</v>
      </c>
      <c r="AS56" s="431">
        <f t="shared" si="19"/>
        <v>0</v>
      </c>
      <c r="AT56" s="431">
        <f t="shared" si="20"/>
        <v>0</v>
      </c>
      <c r="AU56" s="431">
        <f t="shared" si="21"/>
        <v>0</v>
      </c>
      <c r="AV56" s="509">
        <f t="shared" si="22"/>
        <v>0</v>
      </c>
      <c r="AW56" s="1183"/>
      <c r="AX56" s="1184"/>
      <c r="AY56" s="1184"/>
      <c r="AZ56" s="1184"/>
      <c r="BA56" s="1184"/>
      <c r="BB56" s="1184"/>
      <c r="BC56" s="1185"/>
      <c r="BD56" s="1185"/>
      <c r="BE56" s="1185"/>
      <c r="BF56" s="1185"/>
      <c r="BG56" s="1185"/>
      <c r="BH56" s="1186"/>
      <c r="BI56" s="1183"/>
      <c r="BJ56" s="1184"/>
      <c r="BK56" s="1184"/>
      <c r="BL56" s="1184"/>
      <c r="BM56" s="1184"/>
      <c r="BN56" s="1184"/>
      <c r="BO56" s="1185"/>
      <c r="BP56" s="1185"/>
      <c r="BQ56" s="1185"/>
      <c r="BR56" s="1185"/>
      <c r="BS56" s="1185"/>
      <c r="BT56" s="1186"/>
      <c r="BU56" s="1190"/>
      <c r="BV56" s="1192"/>
      <c r="BW56" s="1288"/>
      <c r="BX56" s="1191"/>
      <c r="BY56" s="1192"/>
      <c r="BZ56" s="613">
        <f t="shared" si="41"/>
        <v>0</v>
      </c>
      <c r="CA56" s="614">
        <f t="shared" si="42"/>
        <v>0</v>
      </c>
      <c r="CB56" s="613">
        <f t="shared" si="5"/>
        <v>0</v>
      </c>
      <c r="CC56" s="577">
        <f t="shared" si="6"/>
        <v>0</v>
      </c>
      <c r="CD56" s="614">
        <f t="shared" si="7"/>
        <v>0</v>
      </c>
      <c r="CE56" s="616">
        <f t="shared" si="43"/>
        <v>0</v>
      </c>
      <c r="CF56" s="577">
        <f t="shared" si="44"/>
        <v>0</v>
      </c>
      <c r="CG56" s="614">
        <f t="shared" si="45"/>
        <v>0</v>
      </c>
    </row>
    <row r="57" spans="1:85" s="249" customFormat="1" ht="13.15" customHeight="1">
      <c r="A57" s="425"/>
      <c r="B57" s="425"/>
      <c r="C57" s="425"/>
      <c r="D57" s="427" t="s">
        <v>18</v>
      </c>
      <c r="E57" s="429" t="s">
        <v>184</v>
      </c>
      <c r="F57" s="428">
        <v>2020</v>
      </c>
      <c r="G57" s="430" t="s">
        <v>150</v>
      </c>
      <c r="H57" s="620">
        <f t="shared" si="27"/>
        <v>0</v>
      </c>
      <c r="I57" s="571">
        <f t="shared" si="28"/>
        <v>0</v>
      </c>
      <c r="J57" s="601">
        <f t="shared" si="29"/>
        <v>0</v>
      </c>
      <c r="K57" s="510"/>
      <c r="L57" s="1337"/>
      <c r="M57" s="1338"/>
      <c r="N57" s="620">
        <f t="shared" si="30"/>
        <v>0</v>
      </c>
      <c r="O57" s="571">
        <f t="shared" si="31"/>
        <v>0</v>
      </c>
      <c r="P57" s="621">
        <f t="shared" si="32"/>
        <v>0</v>
      </c>
      <c r="Q57" s="439">
        <f t="shared" si="38"/>
        <v>0</v>
      </c>
      <c r="R57" s="431">
        <f t="shared" si="39"/>
        <v>0</v>
      </c>
      <c r="S57" s="509">
        <f t="shared" si="40"/>
        <v>0</v>
      </c>
      <c r="T57" s="905">
        <f t="shared" si="49"/>
        <v>0</v>
      </c>
      <c r="U57" s="509">
        <f t="shared" si="50"/>
        <v>0</v>
      </c>
      <c r="V57" s="905">
        <f t="shared" si="51"/>
        <v>0</v>
      </c>
      <c r="W57" s="587">
        <f t="shared" si="52"/>
        <v>0</v>
      </c>
      <c r="X57" s="509">
        <f t="shared" si="53"/>
        <v>0</v>
      </c>
      <c r="Y57" s="906"/>
      <c r="Z57" s="437"/>
      <c r="AA57" s="437"/>
      <c r="AB57" s="437"/>
      <c r="AC57" s="437"/>
      <c r="AD57" s="437"/>
      <c r="AE57" s="439">
        <f t="shared" si="11"/>
        <v>0</v>
      </c>
      <c r="AF57" s="431">
        <f t="shared" si="12"/>
        <v>0</v>
      </c>
      <c r="AG57" s="431">
        <f t="shared" si="13"/>
        <v>0</v>
      </c>
      <c r="AH57" s="431">
        <f t="shared" si="14"/>
        <v>0</v>
      </c>
      <c r="AI57" s="431">
        <f t="shared" si="15"/>
        <v>0</v>
      </c>
      <c r="AJ57" s="509">
        <f t="shared" si="16"/>
        <v>0</v>
      </c>
      <c r="AK57" s="906"/>
      <c r="AL57" s="437"/>
      <c r="AM57" s="437"/>
      <c r="AN57" s="437"/>
      <c r="AO57" s="437"/>
      <c r="AP57" s="437"/>
      <c r="AQ57" s="439">
        <f t="shared" si="17"/>
        <v>0</v>
      </c>
      <c r="AR57" s="431">
        <f t="shared" si="18"/>
        <v>0</v>
      </c>
      <c r="AS57" s="431">
        <f t="shared" si="19"/>
        <v>0</v>
      </c>
      <c r="AT57" s="431">
        <f t="shared" si="20"/>
        <v>0</v>
      </c>
      <c r="AU57" s="431">
        <f t="shared" si="21"/>
        <v>0</v>
      </c>
      <c r="AV57" s="509">
        <f t="shared" si="22"/>
        <v>0</v>
      </c>
      <c r="AW57" s="1183"/>
      <c r="AX57" s="1184"/>
      <c r="AY57" s="1184"/>
      <c r="AZ57" s="1184"/>
      <c r="BA57" s="1184"/>
      <c r="BB57" s="1184"/>
      <c r="BC57" s="1185"/>
      <c r="BD57" s="1185"/>
      <c r="BE57" s="1185"/>
      <c r="BF57" s="1185"/>
      <c r="BG57" s="1185"/>
      <c r="BH57" s="1186"/>
      <c r="BI57" s="1183"/>
      <c r="BJ57" s="1184"/>
      <c r="BK57" s="1184"/>
      <c r="BL57" s="1184"/>
      <c r="BM57" s="1184"/>
      <c r="BN57" s="1184"/>
      <c r="BO57" s="1185"/>
      <c r="BP57" s="1185"/>
      <c r="BQ57" s="1185"/>
      <c r="BR57" s="1185"/>
      <c r="BS57" s="1185"/>
      <c r="BT57" s="1186"/>
      <c r="BU57" s="1190"/>
      <c r="BV57" s="1192"/>
      <c r="BW57" s="1288"/>
      <c r="BX57" s="1191"/>
      <c r="BY57" s="1192"/>
      <c r="BZ57" s="613">
        <f t="shared" si="41"/>
        <v>0</v>
      </c>
      <c r="CA57" s="614">
        <f t="shared" si="42"/>
        <v>0</v>
      </c>
      <c r="CB57" s="613">
        <f t="shared" si="5"/>
        <v>0</v>
      </c>
      <c r="CC57" s="577">
        <f t="shared" si="6"/>
        <v>0</v>
      </c>
      <c r="CD57" s="614">
        <f t="shared" si="7"/>
        <v>0</v>
      </c>
      <c r="CE57" s="616">
        <f t="shared" si="43"/>
        <v>0</v>
      </c>
      <c r="CF57" s="577">
        <f t="shared" si="44"/>
        <v>0</v>
      </c>
      <c r="CG57" s="614">
        <f t="shared" si="45"/>
        <v>0</v>
      </c>
    </row>
    <row r="58" spans="1:85" s="249" customFormat="1" ht="13.15" customHeight="1">
      <c r="A58" s="425"/>
      <c r="B58" s="425"/>
      <c r="C58" s="425"/>
      <c r="D58" s="427" t="s">
        <v>18</v>
      </c>
      <c r="E58" s="429" t="s">
        <v>184</v>
      </c>
      <c r="F58" s="428">
        <v>2020</v>
      </c>
      <c r="G58" s="430" t="s">
        <v>151</v>
      </c>
      <c r="H58" s="620">
        <f t="shared" si="27"/>
        <v>0</v>
      </c>
      <c r="I58" s="571">
        <f t="shared" si="28"/>
        <v>0</v>
      </c>
      <c r="J58" s="601">
        <f t="shared" si="29"/>
        <v>0</v>
      </c>
      <c r="K58" s="510"/>
      <c r="L58" s="1337"/>
      <c r="M58" s="1338"/>
      <c r="N58" s="620">
        <f t="shared" si="30"/>
        <v>0</v>
      </c>
      <c r="O58" s="571">
        <f t="shared" si="31"/>
        <v>0</v>
      </c>
      <c r="P58" s="621">
        <f t="shared" si="32"/>
        <v>0</v>
      </c>
      <c r="Q58" s="439">
        <f t="shared" si="38"/>
        <v>0</v>
      </c>
      <c r="R58" s="431">
        <f t="shared" si="39"/>
        <v>0</v>
      </c>
      <c r="S58" s="509">
        <f t="shared" si="40"/>
        <v>0</v>
      </c>
      <c r="T58" s="905">
        <f t="shared" si="49"/>
        <v>0</v>
      </c>
      <c r="U58" s="509">
        <f t="shared" si="50"/>
        <v>0</v>
      </c>
      <c r="V58" s="905">
        <f t="shared" si="51"/>
        <v>0</v>
      </c>
      <c r="W58" s="587">
        <f t="shared" si="52"/>
        <v>0</v>
      </c>
      <c r="X58" s="509">
        <f t="shared" si="53"/>
        <v>0</v>
      </c>
      <c r="Y58" s="906"/>
      <c r="Z58" s="437"/>
      <c r="AA58" s="437"/>
      <c r="AB58" s="437"/>
      <c r="AC58" s="437"/>
      <c r="AD58" s="437"/>
      <c r="AE58" s="439">
        <f t="shared" si="11"/>
        <v>0</v>
      </c>
      <c r="AF58" s="431">
        <f t="shared" si="12"/>
        <v>0</v>
      </c>
      <c r="AG58" s="431">
        <f t="shared" si="13"/>
        <v>0</v>
      </c>
      <c r="AH58" s="431">
        <f t="shared" si="14"/>
        <v>0</v>
      </c>
      <c r="AI58" s="431">
        <f t="shared" si="15"/>
        <v>0</v>
      </c>
      <c r="AJ58" s="509">
        <f t="shared" si="16"/>
        <v>0</v>
      </c>
      <c r="AK58" s="906"/>
      <c r="AL58" s="437"/>
      <c r="AM58" s="437"/>
      <c r="AN58" s="437"/>
      <c r="AO58" s="437"/>
      <c r="AP58" s="437"/>
      <c r="AQ58" s="439">
        <f t="shared" si="17"/>
        <v>0</v>
      </c>
      <c r="AR58" s="431">
        <f t="shared" si="18"/>
        <v>0</v>
      </c>
      <c r="AS58" s="431">
        <f t="shared" si="19"/>
        <v>0</v>
      </c>
      <c r="AT58" s="431">
        <f t="shared" si="20"/>
        <v>0</v>
      </c>
      <c r="AU58" s="431">
        <f t="shared" si="21"/>
        <v>0</v>
      </c>
      <c r="AV58" s="509">
        <f t="shared" si="22"/>
        <v>0</v>
      </c>
      <c r="AW58" s="1183"/>
      <c r="AX58" s="1184"/>
      <c r="AY58" s="1184"/>
      <c r="AZ58" s="1184"/>
      <c r="BA58" s="1184"/>
      <c r="BB58" s="1184"/>
      <c r="BC58" s="1185"/>
      <c r="BD58" s="1185"/>
      <c r="BE58" s="1185"/>
      <c r="BF58" s="1185"/>
      <c r="BG58" s="1185"/>
      <c r="BH58" s="1186"/>
      <c r="BI58" s="1183"/>
      <c r="BJ58" s="1184"/>
      <c r="BK58" s="1184"/>
      <c r="BL58" s="1184"/>
      <c r="BM58" s="1184"/>
      <c r="BN58" s="1184"/>
      <c r="BO58" s="1185"/>
      <c r="BP58" s="1185"/>
      <c r="BQ58" s="1185"/>
      <c r="BR58" s="1185"/>
      <c r="BS58" s="1185"/>
      <c r="BT58" s="1186"/>
      <c r="BU58" s="1190"/>
      <c r="BV58" s="1192"/>
      <c r="BW58" s="1288"/>
      <c r="BX58" s="1191"/>
      <c r="BY58" s="1192"/>
      <c r="BZ58" s="613">
        <f t="shared" si="41"/>
        <v>0</v>
      </c>
      <c r="CA58" s="614">
        <f t="shared" si="42"/>
        <v>0</v>
      </c>
      <c r="CB58" s="613">
        <f t="shared" si="5"/>
        <v>0</v>
      </c>
      <c r="CC58" s="577">
        <f t="shared" si="6"/>
        <v>0</v>
      </c>
      <c r="CD58" s="614">
        <f t="shared" si="7"/>
        <v>0</v>
      </c>
      <c r="CE58" s="616">
        <f t="shared" si="43"/>
        <v>0</v>
      </c>
      <c r="CF58" s="577">
        <f t="shared" si="44"/>
        <v>0</v>
      </c>
      <c r="CG58" s="614">
        <f t="shared" si="45"/>
        <v>0</v>
      </c>
    </row>
    <row r="59" spans="1:85" s="249" customFormat="1" ht="13.15" customHeight="1">
      <c r="A59" s="425"/>
      <c r="B59" s="425"/>
      <c r="C59" s="425"/>
      <c r="D59" s="427" t="s">
        <v>18</v>
      </c>
      <c r="E59" s="429" t="s">
        <v>184</v>
      </c>
      <c r="F59" s="428">
        <v>2020</v>
      </c>
      <c r="G59" s="430" t="s">
        <v>152</v>
      </c>
      <c r="H59" s="620">
        <f t="shared" si="27"/>
        <v>0</v>
      </c>
      <c r="I59" s="571">
        <f t="shared" si="28"/>
        <v>0</v>
      </c>
      <c r="J59" s="601">
        <f t="shared" si="29"/>
        <v>0</v>
      </c>
      <c r="K59" s="510"/>
      <c r="L59" s="1337"/>
      <c r="M59" s="1338"/>
      <c r="N59" s="620">
        <f t="shared" si="30"/>
        <v>0</v>
      </c>
      <c r="O59" s="571">
        <f t="shared" si="31"/>
        <v>0</v>
      </c>
      <c r="P59" s="621">
        <f t="shared" si="32"/>
        <v>0</v>
      </c>
      <c r="Q59" s="439">
        <f t="shared" si="38"/>
        <v>0</v>
      </c>
      <c r="R59" s="431">
        <f t="shared" si="39"/>
        <v>0</v>
      </c>
      <c r="S59" s="509">
        <f t="shared" si="40"/>
        <v>0</v>
      </c>
      <c r="T59" s="905">
        <f t="shared" si="49"/>
        <v>0</v>
      </c>
      <c r="U59" s="509">
        <f t="shared" si="50"/>
        <v>0</v>
      </c>
      <c r="V59" s="905">
        <f t="shared" si="51"/>
        <v>0</v>
      </c>
      <c r="W59" s="587">
        <f t="shared" si="52"/>
        <v>0</v>
      </c>
      <c r="X59" s="509">
        <f t="shared" si="53"/>
        <v>0</v>
      </c>
      <c r="Y59" s="906"/>
      <c r="Z59" s="437"/>
      <c r="AA59" s="437"/>
      <c r="AB59" s="437"/>
      <c r="AC59" s="437"/>
      <c r="AD59" s="437"/>
      <c r="AE59" s="439">
        <f t="shared" si="11"/>
        <v>0</v>
      </c>
      <c r="AF59" s="431">
        <f t="shared" si="12"/>
        <v>0</v>
      </c>
      <c r="AG59" s="431">
        <f t="shared" si="13"/>
        <v>0</v>
      </c>
      <c r="AH59" s="431">
        <f t="shared" si="14"/>
        <v>0</v>
      </c>
      <c r="AI59" s="431">
        <f t="shared" si="15"/>
        <v>0</v>
      </c>
      <c r="AJ59" s="509">
        <f t="shared" si="16"/>
        <v>0</v>
      </c>
      <c r="AK59" s="906"/>
      <c r="AL59" s="437"/>
      <c r="AM59" s="437"/>
      <c r="AN59" s="437"/>
      <c r="AO59" s="437"/>
      <c r="AP59" s="437"/>
      <c r="AQ59" s="439">
        <f t="shared" si="17"/>
        <v>0</v>
      </c>
      <c r="AR59" s="431">
        <f t="shared" si="18"/>
        <v>0</v>
      </c>
      <c r="AS59" s="431">
        <f t="shared" si="19"/>
        <v>0</v>
      </c>
      <c r="AT59" s="431">
        <f t="shared" si="20"/>
        <v>0</v>
      </c>
      <c r="AU59" s="431">
        <f t="shared" si="21"/>
        <v>0</v>
      </c>
      <c r="AV59" s="509">
        <f t="shared" si="22"/>
        <v>0</v>
      </c>
      <c r="AW59" s="1183"/>
      <c r="AX59" s="1184"/>
      <c r="AY59" s="1184"/>
      <c r="AZ59" s="1184"/>
      <c r="BA59" s="1184"/>
      <c r="BB59" s="1184"/>
      <c r="BC59" s="1185"/>
      <c r="BD59" s="1185"/>
      <c r="BE59" s="1185"/>
      <c r="BF59" s="1185"/>
      <c r="BG59" s="1185"/>
      <c r="BH59" s="1186"/>
      <c r="BI59" s="1183"/>
      <c r="BJ59" s="1184"/>
      <c r="BK59" s="1184"/>
      <c r="BL59" s="1184"/>
      <c r="BM59" s="1184"/>
      <c r="BN59" s="1184"/>
      <c r="BO59" s="1185"/>
      <c r="BP59" s="1185"/>
      <c r="BQ59" s="1185"/>
      <c r="BR59" s="1185"/>
      <c r="BS59" s="1185"/>
      <c r="BT59" s="1186"/>
      <c r="BU59" s="1190"/>
      <c r="BV59" s="1192"/>
      <c r="BW59" s="1288"/>
      <c r="BX59" s="1191"/>
      <c r="BY59" s="1192"/>
      <c r="BZ59" s="613">
        <f t="shared" si="41"/>
        <v>0</v>
      </c>
      <c r="CA59" s="614">
        <f t="shared" si="42"/>
        <v>0</v>
      </c>
      <c r="CB59" s="613">
        <f t="shared" si="5"/>
        <v>0</v>
      </c>
      <c r="CC59" s="577">
        <f t="shared" si="6"/>
        <v>0</v>
      </c>
      <c r="CD59" s="614">
        <f t="shared" si="7"/>
        <v>0</v>
      </c>
      <c r="CE59" s="616">
        <f t="shared" si="43"/>
        <v>0</v>
      </c>
      <c r="CF59" s="577">
        <f t="shared" si="44"/>
        <v>0</v>
      </c>
      <c r="CG59" s="614">
        <f t="shared" si="45"/>
        <v>0</v>
      </c>
    </row>
    <row r="60" spans="1:85" s="249" customFormat="1" ht="13.15" customHeight="1">
      <c r="A60" s="425"/>
      <c r="B60" s="425"/>
      <c r="C60" s="425"/>
      <c r="D60" s="427" t="s">
        <v>18</v>
      </c>
      <c r="E60" s="429" t="s">
        <v>184</v>
      </c>
      <c r="F60" s="428">
        <v>2020</v>
      </c>
      <c r="G60" s="430" t="s">
        <v>145</v>
      </c>
      <c r="H60" s="620">
        <f t="shared" si="27"/>
        <v>0</v>
      </c>
      <c r="I60" s="571">
        <f t="shared" si="28"/>
        <v>0</v>
      </c>
      <c r="J60" s="601">
        <f t="shared" si="29"/>
        <v>0</v>
      </c>
      <c r="K60" s="510"/>
      <c r="L60" s="1337"/>
      <c r="M60" s="1338"/>
      <c r="N60" s="620">
        <f t="shared" si="30"/>
        <v>0</v>
      </c>
      <c r="O60" s="571">
        <f t="shared" si="31"/>
        <v>0</v>
      </c>
      <c r="P60" s="621">
        <f t="shared" si="32"/>
        <v>0</v>
      </c>
      <c r="Q60" s="439">
        <f t="shared" si="38"/>
        <v>0</v>
      </c>
      <c r="R60" s="431">
        <f t="shared" si="39"/>
        <v>0</v>
      </c>
      <c r="S60" s="509">
        <f t="shared" si="40"/>
        <v>0</v>
      </c>
      <c r="T60" s="905">
        <f t="shared" si="49"/>
        <v>0</v>
      </c>
      <c r="U60" s="509">
        <f t="shared" si="50"/>
        <v>0</v>
      </c>
      <c r="V60" s="905">
        <f t="shared" si="51"/>
        <v>0</v>
      </c>
      <c r="W60" s="587">
        <f t="shared" si="52"/>
        <v>0</v>
      </c>
      <c r="X60" s="509">
        <f t="shared" si="53"/>
        <v>0</v>
      </c>
      <c r="Y60" s="906"/>
      <c r="Z60" s="437"/>
      <c r="AA60" s="437"/>
      <c r="AB60" s="437"/>
      <c r="AC60" s="437"/>
      <c r="AD60" s="437"/>
      <c r="AE60" s="439">
        <f t="shared" si="11"/>
        <v>0</v>
      </c>
      <c r="AF60" s="431">
        <f t="shared" si="12"/>
        <v>0</v>
      </c>
      <c r="AG60" s="431">
        <f t="shared" si="13"/>
        <v>0</v>
      </c>
      <c r="AH60" s="431">
        <f t="shared" si="14"/>
        <v>0</v>
      </c>
      <c r="AI60" s="431">
        <f t="shared" si="15"/>
        <v>0</v>
      </c>
      <c r="AJ60" s="509">
        <f t="shared" si="16"/>
        <v>0</v>
      </c>
      <c r="AK60" s="906"/>
      <c r="AL60" s="437"/>
      <c r="AM60" s="437"/>
      <c r="AN60" s="437"/>
      <c r="AO60" s="437"/>
      <c r="AP60" s="437"/>
      <c r="AQ60" s="439">
        <f t="shared" si="17"/>
        <v>0</v>
      </c>
      <c r="AR60" s="431">
        <f t="shared" si="18"/>
        <v>0</v>
      </c>
      <c r="AS60" s="431">
        <f t="shared" si="19"/>
        <v>0</v>
      </c>
      <c r="AT60" s="431">
        <f t="shared" si="20"/>
        <v>0</v>
      </c>
      <c r="AU60" s="431">
        <f t="shared" si="21"/>
        <v>0</v>
      </c>
      <c r="AV60" s="509">
        <f t="shared" si="22"/>
        <v>0</v>
      </c>
      <c r="AW60" s="1183"/>
      <c r="AX60" s="1184"/>
      <c r="AY60" s="1184"/>
      <c r="AZ60" s="1184"/>
      <c r="BA60" s="1184"/>
      <c r="BB60" s="1184"/>
      <c r="BC60" s="1185"/>
      <c r="BD60" s="1185"/>
      <c r="BE60" s="1185"/>
      <c r="BF60" s="1185"/>
      <c r="BG60" s="1185"/>
      <c r="BH60" s="1186"/>
      <c r="BI60" s="1183"/>
      <c r="BJ60" s="1184"/>
      <c r="BK60" s="1184"/>
      <c r="BL60" s="1184"/>
      <c r="BM60" s="1184"/>
      <c r="BN60" s="1184"/>
      <c r="BO60" s="1185"/>
      <c r="BP60" s="1185"/>
      <c r="BQ60" s="1185"/>
      <c r="BR60" s="1185"/>
      <c r="BS60" s="1185"/>
      <c r="BT60" s="1186"/>
      <c r="BU60" s="1190"/>
      <c r="BV60" s="1192"/>
      <c r="BW60" s="1288"/>
      <c r="BX60" s="1191"/>
      <c r="BY60" s="1192"/>
      <c r="BZ60" s="613">
        <f t="shared" si="41"/>
        <v>0</v>
      </c>
      <c r="CA60" s="614">
        <f t="shared" si="42"/>
        <v>0</v>
      </c>
      <c r="CB60" s="613">
        <f t="shared" si="5"/>
        <v>0</v>
      </c>
      <c r="CC60" s="577">
        <f t="shared" si="6"/>
        <v>0</v>
      </c>
      <c r="CD60" s="614">
        <f t="shared" si="7"/>
        <v>0</v>
      </c>
      <c r="CE60" s="616">
        <f t="shared" si="43"/>
        <v>0</v>
      </c>
      <c r="CF60" s="577">
        <f t="shared" si="44"/>
        <v>0</v>
      </c>
      <c r="CG60" s="614">
        <f t="shared" si="45"/>
        <v>0</v>
      </c>
    </row>
    <row r="61" spans="1:85" s="249" customFormat="1" ht="13.15" customHeight="1">
      <c r="A61" s="425"/>
      <c r="B61" s="425"/>
      <c r="C61" s="425"/>
      <c r="D61" s="427" t="s">
        <v>18</v>
      </c>
      <c r="E61" s="429" t="s">
        <v>184</v>
      </c>
      <c r="F61" s="428">
        <v>2020</v>
      </c>
      <c r="G61" s="430" t="s">
        <v>181</v>
      </c>
      <c r="H61" s="620">
        <f t="shared" ref="H61:H82" si="54">IF(ISNUMBER(AW39),AW39,0)</f>
        <v>0</v>
      </c>
      <c r="I61" s="571">
        <f t="shared" ref="I61:I82" si="55">IF(ISNUMBER(BA39),BA39,0)</f>
        <v>0</v>
      </c>
      <c r="J61" s="601">
        <f t="shared" ref="J61:J82" si="56">IF(ISNUMBER(BE39),BE39,0)</f>
        <v>0</v>
      </c>
      <c r="K61" s="510"/>
      <c r="L61" s="1337"/>
      <c r="M61" s="1338"/>
      <c r="N61" s="620">
        <f t="shared" ref="N61:N82" si="57">IF(ISNUMBER(BI39),BI39,0)</f>
        <v>0</v>
      </c>
      <c r="O61" s="571">
        <f t="shared" ref="O61:O82" si="58">IF(ISNUMBER(BM39),BM39,0)</f>
        <v>0</v>
      </c>
      <c r="P61" s="621">
        <f t="shared" ref="P61:P82" si="59">IF(ISNUMBER(BQ39),BQ39,0)</f>
        <v>0</v>
      </c>
      <c r="Q61" s="439">
        <f t="shared" si="38"/>
        <v>0</v>
      </c>
      <c r="R61" s="431">
        <f t="shared" si="39"/>
        <v>0</v>
      </c>
      <c r="S61" s="509">
        <f t="shared" si="40"/>
        <v>0</v>
      </c>
      <c r="T61" s="905">
        <f t="shared" si="49"/>
        <v>0</v>
      </c>
      <c r="U61" s="509">
        <f t="shared" si="50"/>
        <v>0</v>
      </c>
      <c r="V61" s="905">
        <f t="shared" si="51"/>
        <v>0</v>
      </c>
      <c r="W61" s="587">
        <f t="shared" si="52"/>
        <v>0</v>
      </c>
      <c r="X61" s="509">
        <f t="shared" si="53"/>
        <v>0</v>
      </c>
      <c r="Y61" s="906"/>
      <c r="Z61" s="437"/>
      <c r="AA61" s="437"/>
      <c r="AB61" s="437"/>
      <c r="AC61" s="437"/>
      <c r="AD61" s="437"/>
      <c r="AE61" s="439">
        <f t="shared" si="11"/>
        <v>0</v>
      </c>
      <c r="AF61" s="431">
        <f t="shared" si="12"/>
        <v>0</v>
      </c>
      <c r="AG61" s="431">
        <f t="shared" si="13"/>
        <v>0</v>
      </c>
      <c r="AH61" s="431">
        <f t="shared" si="14"/>
        <v>0</v>
      </c>
      <c r="AI61" s="431">
        <f t="shared" si="15"/>
        <v>0</v>
      </c>
      <c r="AJ61" s="509">
        <f t="shared" si="16"/>
        <v>0</v>
      </c>
      <c r="AK61" s="906"/>
      <c r="AL61" s="437"/>
      <c r="AM61" s="437"/>
      <c r="AN61" s="437"/>
      <c r="AO61" s="437"/>
      <c r="AP61" s="437"/>
      <c r="AQ61" s="439">
        <f t="shared" si="17"/>
        <v>0</v>
      </c>
      <c r="AR61" s="431">
        <f t="shared" si="18"/>
        <v>0</v>
      </c>
      <c r="AS61" s="431">
        <f t="shared" si="19"/>
        <v>0</v>
      </c>
      <c r="AT61" s="431">
        <f t="shared" si="20"/>
        <v>0</v>
      </c>
      <c r="AU61" s="431">
        <f t="shared" si="21"/>
        <v>0</v>
      </c>
      <c r="AV61" s="509">
        <f t="shared" si="22"/>
        <v>0</v>
      </c>
      <c r="AW61" s="1183"/>
      <c r="AX61" s="1184"/>
      <c r="AY61" s="1184"/>
      <c r="AZ61" s="1184"/>
      <c r="BA61" s="1184"/>
      <c r="BB61" s="1184"/>
      <c r="BC61" s="1185"/>
      <c r="BD61" s="1185"/>
      <c r="BE61" s="1185"/>
      <c r="BF61" s="1185"/>
      <c r="BG61" s="1185"/>
      <c r="BH61" s="1186"/>
      <c r="BI61" s="1183"/>
      <c r="BJ61" s="1184"/>
      <c r="BK61" s="1184"/>
      <c r="BL61" s="1184"/>
      <c r="BM61" s="1184"/>
      <c r="BN61" s="1184"/>
      <c r="BO61" s="1185"/>
      <c r="BP61" s="1185"/>
      <c r="BQ61" s="1185"/>
      <c r="BR61" s="1185"/>
      <c r="BS61" s="1185"/>
      <c r="BT61" s="1186"/>
      <c r="BU61" s="1190"/>
      <c r="BV61" s="1192"/>
      <c r="BW61" s="1288"/>
      <c r="BX61" s="1191"/>
      <c r="BY61" s="1192"/>
      <c r="BZ61" s="613">
        <f t="shared" si="41"/>
        <v>0</v>
      </c>
      <c r="CA61" s="614">
        <f t="shared" si="42"/>
        <v>0</v>
      </c>
      <c r="CB61" s="613">
        <f t="shared" si="5"/>
        <v>0</v>
      </c>
      <c r="CC61" s="577">
        <f t="shared" si="6"/>
        <v>0</v>
      </c>
      <c r="CD61" s="614">
        <f t="shared" si="7"/>
        <v>0</v>
      </c>
      <c r="CE61" s="616">
        <f t="shared" si="43"/>
        <v>0</v>
      </c>
      <c r="CF61" s="577">
        <f t="shared" si="44"/>
        <v>0</v>
      </c>
      <c r="CG61" s="614">
        <f t="shared" si="45"/>
        <v>0</v>
      </c>
    </row>
    <row r="62" spans="1:85" s="249" customFormat="1" ht="13.15" customHeight="1">
      <c r="A62" s="425"/>
      <c r="B62" s="425"/>
      <c r="C62" s="425"/>
      <c r="D62" s="427" t="s">
        <v>16</v>
      </c>
      <c r="E62" s="429" t="s">
        <v>184</v>
      </c>
      <c r="F62" s="428">
        <v>2020</v>
      </c>
      <c r="G62" s="432" t="s">
        <v>146</v>
      </c>
      <c r="H62" s="620">
        <f t="shared" si="54"/>
        <v>0</v>
      </c>
      <c r="I62" s="571">
        <f t="shared" si="55"/>
        <v>0</v>
      </c>
      <c r="J62" s="601">
        <f t="shared" si="56"/>
        <v>0</v>
      </c>
      <c r="K62" s="510"/>
      <c r="L62" s="1337"/>
      <c r="M62" s="1338"/>
      <c r="N62" s="620">
        <f t="shared" si="57"/>
        <v>0</v>
      </c>
      <c r="O62" s="571">
        <f t="shared" si="58"/>
        <v>0</v>
      </c>
      <c r="P62" s="621">
        <f t="shared" si="59"/>
        <v>0</v>
      </c>
      <c r="Q62" s="439">
        <f t="shared" si="38"/>
        <v>0</v>
      </c>
      <c r="R62" s="431">
        <f t="shared" si="39"/>
        <v>0</v>
      </c>
      <c r="S62" s="509">
        <f t="shared" si="40"/>
        <v>0</v>
      </c>
      <c r="T62" s="905">
        <f t="shared" si="49"/>
        <v>0</v>
      </c>
      <c r="U62" s="509">
        <f t="shared" si="50"/>
        <v>0</v>
      </c>
      <c r="V62" s="905">
        <f t="shared" si="51"/>
        <v>0</v>
      </c>
      <c r="W62" s="587">
        <f t="shared" si="52"/>
        <v>0</v>
      </c>
      <c r="X62" s="509">
        <f t="shared" si="53"/>
        <v>0</v>
      </c>
      <c r="Y62" s="906"/>
      <c r="Z62" s="437"/>
      <c r="AA62" s="437"/>
      <c r="AB62" s="437"/>
      <c r="AC62" s="437"/>
      <c r="AD62" s="437"/>
      <c r="AE62" s="439">
        <f t="shared" si="11"/>
        <v>0</v>
      </c>
      <c r="AF62" s="431">
        <f t="shared" si="12"/>
        <v>0</v>
      </c>
      <c r="AG62" s="431">
        <f t="shared" si="13"/>
        <v>0</v>
      </c>
      <c r="AH62" s="431">
        <f t="shared" si="14"/>
        <v>0</v>
      </c>
      <c r="AI62" s="431">
        <f t="shared" si="15"/>
        <v>0</v>
      </c>
      <c r="AJ62" s="509">
        <f t="shared" si="16"/>
        <v>0</v>
      </c>
      <c r="AK62" s="906"/>
      <c r="AL62" s="437"/>
      <c r="AM62" s="437"/>
      <c r="AN62" s="437"/>
      <c r="AO62" s="437"/>
      <c r="AP62" s="437"/>
      <c r="AQ62" s="439">
        <f t="shared" si="17"/>
        <v>0</v>
      </c>
      <c r="AR62" s="431">
        <f t="shared" si="18"/>
        <v>0</v>
      </c>
      <c r="AS62" s="431">
        <f t="shared" si="19"/>
        <v>0</v>
      </c>
      <c r="AT62" s="431">
        <f t="shared" si="20"/>
        <v>0</v>
      </c>
      <c r="AU62" s="431">
        <f t="shared" si="21"/>
        <v>0</v>
      </c>
      <c r="AV62" s="509">
        <f t="shared" si="22"/>
        <v>0</v>
      </c>
      <c r="AW62" s="1183"/>
      <c r="AX62" s="1184"/>
      <c r="AY62" s="1184"/>
      <c r="AZ62" s="1184"/>
      <c r="BA62" s="1184"/>
      <c r="BB62" s="1184"/>
      <c r="BC62" s="1185"/>
      <c r="BD62" s="1185"/>
      <c r="BE62" s="1185"/>
      <c r="BF62" s="1185"/>
      <c r="BG62" s="1185"/>
      <c r="BH62" s="1186"/>
      <c r="BI62" s="1183"/>
      <c r="BJ62" s="1184"/>
      <c r="BK62" s="1184"/>
      <c r="BL62" s="1184"/>
      <c r="BM62" s="1184"/>
      <c r="BN62" s="1184"/>
      <c r="BO62" s="1185"/>
      <c r="BP62" s="1185"/>
      <c r="BQ62" s="1185"/>
      <c r="BR62" s="1185"/>
      <c r="BS62" s="1185"/>
      <c r="BT62" s="1186"/>
      <c r="BU62" s="1190"/>
      <c r="BV62" s="1192"/>
      <c r="BW62" s="1288"/>
      <c r="BX62" s="1191"/>
      <c r="BY62" s="1192"/>
      <c r="BZ62" s="613">
        <f t="shared" si="41"/>
        <v>0</v>
      </c>
      <c r="CA62" s="614">
        <f t="shared" si="42"/>
        <v>0</v>
      </c>
      <c r="CB62" s="613">
        <f t="shared" si="5"/>
        <v>0</v>
      </c>
      <c r="CC62" s="577">
        <f t="shared" si="6"/>
        <v>0</v>
      </c>
      <c r="CD62" s="614">
        <f t="shared" si="7"/>
        <v>0</v>
      </c>
      <c r="CE62" s="616">
        <f t="shared" si="43"/>
        <v>0</v>
      </c>
      <c r="CF62" s="577">
        <f t="shared" si="44"/>
        <v>0</v>
      </c>
      <c r="CG62" s="614">
        <f t="shared" si="45"/>
        <v>0</v>
      </c>
    </row>
    <row r="63" spans="1:85" s="249" customFormat="1" ht="13.15" customHeight="1">
      <c r="A63" s="425"/>
      <c r="B63" s="425"/>
      <c r="C63" s="425"/>
      <c r="D63" s="427" t="s">
        <v>16</v>
      </c>
      <c r="E63" s="429" t="s">
        <v>184</v>
      </c>
      <c r="F63" s="428">
        <v>2020</v>
      </c>
      <c r="G63" s="432" t="s">
        <v>153</v>
      </c>
      <c r="H63" s="620">
        <f t="shared" si="54"/>
        <v>0</v>
      </c>
      <c r="I63" s="571">
        <f t="shared" si="55"/>
        <v>0</v>
      </c>
      <c r="J63" s="601">
        <f t="shared" si="56"/>
        <v>0</v>
      </c>
      <c r="K63" s="510"/>
      <c r="L63" s="1337"/>
      <c r="M63" s="1338"/>
      <c r="N63" s="620">
        <f t="shared" si="57"/>
        <v>0</v>
      </c>
      <c r="O63" s="571">
        <f t="shared" si="58"/>
        <v>0</v>
      </c>
      <c r="P63" s="621">
        <f t="shared" si="59"/>
        <v>0</v>
      </c>
      <c r="Q63" s="439">
        <f t="shared" si="38"/>
        <v>0</v>
      </c>
      <c r="R63" s="431">
        <f t="shared" si="39"/>
        <v>0</v>
      </c>
      <c r="S63" s="509">
        <f t="shared" si="40"/>
        <v>0</v>
      </c>
      <c r="T63" s="905">
        <f t="shared" si="49"/>
        <v>0</v>
      </c>
      <c r="U63" s="509">
        <f t="shared" si="50"/>
        <v>0</v>
      </c>
      <c r="V63" s="905">
        <f t="shared" si="51"/>
        <v>0</v>
      </c>
      <c r="W63" s="587">
        <f t="shared" si="52"/>
        <v>0</v>
      </c>
      <c r="X63" s="509">
        <f t="shared" si="53"/>
        <v>0</v>
      </c>
      <c r="Y63" s="906"/>
      <c r="Z63" s="437"/>
      <c r="AA63" s="437"/>
      <c r="AB63" s="437"/>
      <c r="AC63" s="437"/>
      <c r="AD63" s="437"/>
      <c r="AE63" s="439">
        <f t="shared" si="11"/>
        <v>0</v>
      </c>
      <c r="AF63" s="431">
        <f t="shared" si="12"/>
        <v>0</v>
      </c>
      <c r="AG63" s="431">
        <f t="shared" si="13"/>
        <v>0</v>
      </c>
      <c r="AH63" s="431">
        <f t="shared" si="14"/>
        <v>0</v>
      </c>
      <c r="AI63" s="431">
        <f t="shared" si="15"/>
        <v>0</v>
      </c>
      <c r="AJ63" s="509">
        <f t="shared" si="16"/>
        <v>0</v>
      </c>
      <c r="AK63" s="906"/>
      <c r="AL63" s="437"/>
      <c r="AM63" s="437"/>
      <c r="AN63" s="437"/>
      <c r="AO63" s="437"/>
      <c r="AP63" s="437"/>
      <c r="AQ63" s="439">
        <f t="shared" si="17"/>
        <v>0</v>
      </c>
      <c r="AR63" s="431">
        <f t="shared" si="18"/>
        <v>0</v>
      </c>
      <c r="AS63" s="431">
        <f t="shared" si="19"/>
        <v>0</v>
      </c>
      <c r="AT63" s="431">
        <f t="shared" si="20"/>
        <v>0</v>
      </c>
      <c r="AU63" s="431">
        <f t="shared" si="21"/>
        <v>0</v>
      </c>
      <c r="AV63" s="509">
        <f t="shared" si="22"/>
        <v>0</v>
      </c>
      <c r="AW63" s="1183"/>
      <c r="AX63" s="1184"/>
      <c r="AY63" s="1184"/>
      <c r="AZ63" s="1184"/>
      <c r="BA63" s="1184"/>
      <c r="BB63" s="1184"/>
      <c r="BC63" s="1185"/>
      <c r="BD63" s="1185"/>
      <c r="BE63" s="1185"/>
      <c r="BF63" s="1185"/>
      <c r="BG63" s="1185"/>
      <c r="BH63" s="1186"/>
      <c r="BI63" s="1183"/>
      <c r="BJ63" s="1184"/>
      <c r="BK63" s="1184"/>
      <c r="BL63" s="1184"/>
      <c r="BM63" s="1184"/>
      <c r="BN63" s="1184"/>
      <c r="BO63" s="1185"/>
      <c r="BP63" s="1185"/>
      <c r="BQ63" s="1185"/>
      <c r="BR63" s="1185"/>
      <c r="BS63" s="1185"/>
      <c r="BT63" s="1186"/>
      <c r="BU63" s="1190"/>
      <c r="BV63" s="1192"/>
      <c r="BW63" s="1288"/>
      <c r="BX63" s="1191"/>
      <c r="BY63" s="1192"/>
      <c r="BZ63" s="613">
        <f t="shared" si="41"/>
        <v>0</v>
      </c>
      <c r="CA63" s="614">
        <f t="shared" si="42"/>
        <v>0</v>
      </c>
      <c r="CB63" s="613">
        <f t="shared" si="5"/>
        <v>0</v>
      </c>
      <c r="CC63" s="577">
        <f t="shared" si="6"/>
        <v>0</v>
      </c>
      <c r="CD63" s="614">
        <f t="shared" si="7"/>
        <v>0</v>
      </c>
      <c r="CE63" s="616">
        <f t="shared" si="43"/>
        <v>0</v>
      </c>
      <c r="CF63" s="577">
        <f t="shared" si="44"/>
        <v>0</v>
      </c>
      <c r="CG63" s="614">
        <f t="shared" si="45"/>
        <v>0</v>
      </c>
    </row>
    <row r="64" spans="1:85" s="249" customFormat="1" ht="13.15" customHeight="1">
      <c r="A64" s="425"/>
      <c r="B64" s="425"/>
      <c r="C64" s="425"/>
      <c r="D64" s="427" t="s">
        <v>18</v>
      </c>
      <c r="E64" s="429" t="s">
        <v>184</v>
      </c>
      <c r="F64" s="428">
        <v>2020</v>
      </c>
      <c r="G64" s="430" t="s">
        <v>148</v>
      </c>
      <c r="H64" s="620">
        <f t="shared" si="54"/>
        <v>0</v>
      </c>
      <c r="I64" s="571">
        <f t="shared" si="55"/>
        <v>0</v>
      </c>
      <c r="J64" s="601">
        <f t="shared" si="56"/>
        <v>0</v>
      </c>
      <c r="K64" s="510"/>
      <c r="L64" s="1337"/>
      <c r="M64" s="1338"/>
      <c r="N64" s="620">
        <f t="shared" si="57"/>
        <v>0</v>
      </c>
      <c r="O64" s="571">
        <f t="shared" si="58"/>
        <v>0</v>
      </c>
      <c r="P64" s="621">
        <f t="shared" si="59"/>
        <v>0</v>
      </c>
      <c r="Q64" s="439">
        <f t="shared" si="38"/>
        <v>0</v>
      </c>
      <c r="R64" s="431">
        <f t="shared" si="39"/>
        <v>0</v>
      </c>
      <c r="S64" s="509">
        <f t="shared" si="40"/>
        <v>0</v>
      </c>
      <c r="T64" s="905">
        <f t="shared" si="49"/>
        <v>0</v>
      </c>
      <c r="U64" s="509">
        <f t="shared" si="50"/>
        <v>0</v>
      </c>
      <c r="V64" s="905">
        <f t="shared" si="51"/>
        <v>0</v>
      </c>
      <c r="W64" s="587">
        <f t="shared" si="52"/>
        <v>0</v>
      </c>
      <c r="X64" s="509">
        <f t="shared" si="53"/>
        <v>0</v>
      </c>
      <c r="Y64" s="906"/>
      <c r="Z64" s="437"/>
      <c r="AA64" s="437"/>
      <c r="AB64" s="437"/>
      <c r="AC64" s="437"/>
      <c r="AD64" s="437"/>
      <c r="AE64" s="439">
        <f t="shared" si="11"/>
        <v>0</v>
      </c>
      <c r="AF64" s="431">
        <f t="shared" si="12"/>
        <v>0</v>
      </c>
      <c r="AG64" s="431">
        <f t="shared" si="13"/>
        <v>0</v>
      </c>
      <c r="AH64" s="431">
        <f t="shared" si="14"/>
        <v>0</v>
      </c>
      <c r="AI64" s="431">
        <f t="shared" si="15"/>
        <v>0</v>
      </c>
      <c r="AJ64" s="509">
        <f t="shared" si="16"/>
        <v>0</v>
      </c>
      <c r="AK64" s="906"/>
      <c r="AL64" s="437"/>
      <c r="AM64" s="437"/>
      <c r="AN64" s="437"/>
      <c r="AO64" s="437"/>
      <c r="AP64" s="437"/>
      <c r="AQ64" s="439">
        <f t="shared" si="17"/>
        <v>0</v>
      </c>
      <c r="AR64" s="431">
        <f t="shared" si="18"/>
        <v>0</v>
      </c>
      <c r="AS64" s="431">
        <f t="shared" si="19"/>
        <v>0</v>
      </c>
      <c r="AT64" s="431">
        <f t="shared" si="20"/>
        <v>0</v>
      </c>
      <c r="AU64" s="431">
        <f t="shared" si="21"/>
        <v>0</v>
      </c>
      <c r="AV64" s="509">
        <f t="shared" si="22"/>
        <v>0</v>
      </c>
      <c r="AW64" s="1183"/>
      <c r="AX64" s="1184"/>
      <c r="AY64" s="1184"/>
      <c r="AZ64" s="1184"/>
      <c r="BA64" s="1184"/>
      <c r="BB64" s="1184"/>
      <c r="BC64" s="1185"/>
      <c r="BD64" s="1185"/>
      <c r="BE64" s="1185"/>
      <c r="BF64" s="1185"/>
      <c r="BG64" s="1185"/>
      <c r="BH64" s="1186"/>
      <c r="BI64" s="1183"/>
      <c r="BJ64" s="1184"/>
      <c r="BK64" s="1184"/>
      <c r="BL64" s="1184"/>
      <c r="BM64" s="1184"/>
      <c r="BN64" s="1184"/>
      <c r="BO64" s="1185"/>
      <c r="BP64" s="1185"/>
      <c r="BQ64" s="1185"/>
      <c r="BR64" s="1185"/>
      <c r="BS64" s="1185"/>
      <c r="BT64" s="1186"/>
      <c r="BU64" s="1190"/>
      <c r="BV64" s="1192"/>
      <c r="BW64" s="1288"/>
      <c r="BX64" s="1191"/>
      <c r="BY64" s="1192"/>
      <c r="BZ64" s="613">
        <f t="shared" si="41"/>
        <v>0</v>
      </c>
      <c r="CA64" s="614">
        <f t="shared" si="42"/>
        <v>0</v>
      </c>
      <c r="CB64" s="613">
        <f t="shared" si="5"/>
        <v>0</v>
      </c>
      <c r="CC64" s="577">
        <f t="shared" si="6"/>
        <v>0</v>
      </c>
      <c r="CD64" s="614">
        <f t="shared" si="7"/>
        <v>0</v>
      </c>
      <c r="CE64" s="616">
        <f t="shared" si="43"/>
        <v>0</v>
      </c>
      <c r="CF64" s="577">
        <f t="shared" si="44"/>
        <v>0</v>
      </c>
      <c r="CG64" s="614">
        <f t="shared" si="45"/>
        <v>0</v>
      </c>
    </row>
    <row r="65" spans="1:85" s="249" customFormat="1" ht="13.15" customHeight="1">
      <c r="A65" s="425"/>
      <c r="B65" s="425"/>
      <c r="C65" s="425"/>
      <c r="D65" s="427" t="s">
        <v>16</v>
      </c>
      <c r="E65" s="429" t="s">
        <v>184</v>
      </c>
      <c r="F65" s="428">
        <v>2020</v>
      </c>
      <c r="G65" s="432" t="s">
        <v>146</v>
      </c>
      <c r="H65" s="620">
        <f t="shared" si="54"/>
        <v>0</v>
      </c>
      <c r="I65" s="571">
        <f t="shared" si="55"/>
        <v>0</v>
      </c>
      <c r="J65" s="601">
        <f t="shared" si="56"/>
        <v>0</v>
      </c>
      <c r="K65" s="510"/>
      <c r="L65" s="1337"/>
      <c r="M65" s="1338"/>
      <c r="N65" s="620">
        <f t="shared" si="57"/>
        <v>0</v>
      </c>
      <c r="O65" s="571">
        <f t="shared" si="58"/>
        <v>0</v>
      </c>
      <c r="P65" s="621">
        <f t="shared" si="59"/>
        <v>0</v>
      </c>
      <c r="Q65" s="439">
        <f t="shared" si="38"/>
        <v>0</v>
      </c>
      <c r="R65" s="431">
        <f t="shared" si="39"/>
        <v>0</v>
      </c>
      <c r="S65" s="509">
        <f t="shared" si="40"/>
        <v>0</v>
      </c>
      <c r="T65" s="905">
        <f t="shared" si="49"/>
        <v>0</v>
      </c>
      <c r="U65" s="509">
        <f t="shared" si="50"/>
        <v>0</v>
      </c>
      <c r="V65" s="905">
        <f t="shared" si="51"/>
        <v>0</v>
      </c>
      <c r="W65" s="587">
        <f t="shared" si="52"/>
        <v>0</v>
      </c>
      <c r="X65" s="509">
        <f t="shared" si="53"/>
        <v>0</v>
      </c>
      <c r="Y65" s="906"/>
      <c r="Z65" s="437"/>
      <c r="AA65" s="437"/>
      <c r="AB65" s="437"/>
      <c r="AC65" s="437"/>
      <c r="AD65" s="437"/>
      <c r="AE65" s="439">
        <f t="shared" si="11"/>
        <v>0</v>
      </c>
      <c r="AF65" s="431">
        <f t="shared" si="12"/>
        <v>0</v>
      </c>
      <c r="AG65" s="431">
        <f t="shared" si="13"/>
        <v>0</v>
      </c>
      <c r="AH65" s="431">
        <f t="shared" si="14"/>
        <v>0</v>
      </c>
      <c r="AI65" s="431">
        <f t="shared" si="15"/>
        <v>0</v>
      </c>
      <c r="AJ65" s="509">
        <f t="shared" si="16"/>
        <v>0</v>
      </c>
      <c r="AK65" s="906"/>
      <c r="AL65" s="437"/>
      <c r="AM65" s="437"/>
      <c r="AN65" s="437"/>
      <c r="AO65" s="437"/>
      <c r="AP65" s="437"/>
      <c r="AQ65" s="439">
        <f t="shared" si="17"/>
        <v>0</v>
      </c>
      <c r="AR65" s="431">
        <f t="shared" si="18"/>
        <v>0</v>
      </c>
      <c r="AS65" s="431">
        <f t="shared" si="19"/>
        <v>0</v>
      </c>
      <c r="AT65" s="431">
        <f t="shared" si="20"/>
        <v>0</v>
      </c>
      <c r="AU65" s="431">
        <f t="shared" si="21"/>
        <v>0</v>
      </c>
      <c r="AV65" s="509">
        <f t="shared" si="22"/>
        <v>0</v>
      </c>
      <c r="AW65" s="1183"/>
      <c r="AX65" s="1184"/>
      <c r="AY65" s="1184"/>
      <c r="AZ65" s="1184"/>
      <c r="BA65" s="1184"/>
      <c r="BB65" s="1184"/>
      <c r="BC65" s="1185"/>
      <c r="BD65" s="1185"/>
      <c r="BE65" s="1185"/>
      <c r="BF65" s="1185"/>
      <c r="BG65" s="1185"/>
      <c r="BH65" s="1186"/>
      <c r="BI65" s="1183"/>
      <c r="BJ65" s="1184"/>
      <c r="BK65" s="1184"/>
      <c r="BL65" s="1184"/>
      <c r="BM65" s="1184"/>
      <c r="BN65" s="1184"/>
      <c r="BO65" s="1185"/>
      <c r="BP65" s="1185"/>
      <c r="BQ65" s="1185"/>
      <c r="BR65" s="1185"/>
      <c r="BS65" s="1185"/>
      <c r="BT65" s="1186"/>
      <c r="BU65" s="1190"/>
      <c r="BV65" s="1192"/>
      <c r="BW65" s="1288"/>
      <c r="BX65" s="1191"/>
      <c r="BY65" s="1192"/>
      <c r="BZ65" s="613">
        <f t="shared" si="41"/>
        <v>0</v>
      </c>
      <c r="CA65" s="614">
        <f t="shared" si="42"/>
        <v>0</v>
      </c>
      <c r="CB65" s="613">
        <f t="shared" si="5"/>
        <v>0</v>
      </c>
      <c r="CC65" s="577">
        <f t="shared" si="6"/>
        <v>0</v>
      </c>
      <c r="CD65" s="614">
        <f t="shared" si="7"/>
        <v>0</v>
      </c>
      <c r="CE65" s="616">
        <f t="shared" si="43"/>
        <v>0</v>
      </c>
      <c r="CF65" s="577">
        <f t="shared" si="44"/>
        <v>0</v>
      </c>
      <c r="CG65" s="614">
        <f t="shared" si="45"/>
        <v>0</v>
      </c>
    </row>
    <row r="66" spans="1:85" s="250" customFormat="1" ht="13.15" customHeight="1">
      <c r="A66" s="425"/>
      <c r="B66" s="425"/>
      <c r="C66" s="425"/>
      <c r="D66" s="427" t="s">
        <v>16</v>
      </c>
      <c r="E66" s="429" t="s">
        <v>184</v>
      </c>
      <c r="F66" s="428">
        <v>2020</v>
      </c>
      <c r="G66" s="432" t="s">
        <v>186</v>
      </c>
      <c r="H66" s="620">
        <f t="shared" si="54"/>
        <v>0</v>
      </c>
      <c r="I66" s="571">
        <f t="shared" si="55"/>
        <v>0</v>
      </c>
      <c r="J66" s="601">
        <f t="shared" si="56"/>
        <v>0</v>
      </c>
      <c r="K66" s="510"/>
      <c r="L66" s="1337"/>
      <c r="M66" s="1338"/>
      <c r="N66" s="620">
        <f t="shared" si="57"/>
        <v>0</v>
      </c>
      <c r="O66" s="571">
        <f t="shared" si="58"/>
        <v>0</v>
      </c>
      <c r="P66" s="621">
        <f t="shared" si="59"/>
        <v>0</v>
      </c>
      <c r="Q66" s="439">
        <f t="shared" si="38"/>
        <v>0</v>
      </c>
      <c r="R66" s="431">
        <f t="shared" si="39"/>
        <v>0</v>
      </c>
      <c r="S66" s="509">
        <f t="shared" si="40"/>
        <v>0</v>
      </c>
      <c r="T66" s="905">
        <f t="shared" si="49"/>
        <v>0</v>
      </c>
      <c r="U66" s="509">
        <f t="shared" si="50"/>
        <v>0</v>
      </c>
      <c r="V66" s="905">
        <f t="shared" si="51"/>
        <v>0</v>
      </c>
      <c r="W66" s="587">
        <f t="shared" si="52"/>
        <v>0</v>
      </c>
      <c r="X66" s="509">
        <f t="shared" si="53"/>
        <v>0</v>
      </c>
      <c r="Y66" s="906"/>
      <c r="Z66" s="437"/>
      <c r="AA66" s="437"/>
      <c r="AB66" s="437"/>
      <c r="AC66" s="437"/>
      <c r="AD66" s="437"/>
      <c r="AE66" s="439">
        <f t="shared" si="11"/>
        <v>0</v>
      </c>
      <c r="AF66" s="431">
        <f t="shared" si="12"/>
        <v>0</v>
      </c>
      <c r="AG66" s="431">
        <f t="shared" si="13"/>
        <v>0</v>
      </c>
      <c r="AH66" s="431">
        <f t="shared" si="14"/>
        <v>0</v>
      </c>
      <c r="AI66" s="431">
        <f t="shared" si="15"/>
        <v>0</v>
      </c>
      <c r="AJ66" s="509">
        <f t="shared" si="16"/>
        <v>0</v>
      </c>
      <c r="AK66" s="906"/>
      <c r="AL66" s="437"/>
      <c r="AM66" s="437"/>
      <c r="AN66" s="437"/>
      <c r="AO66" s="437"/>
      <c r="AP66" s="437"/>
      <c r="AQ66" s="439">
        <f t="shared" si="17"/>
        <v>0</v>
      </c>
      <c r="AR66" s="431">
        <f t="shared" si="18"/>
        <v>0</v>
      </c>
      <c r="AS66" s="431">
        <f t="shared" si="19"/>
        <v>0</v>
      </c>
      <c r="AT66" s="431">
        <f t="shared" si="20"/>
        <v>0</v>
      </c>
      <c r="AU66" s="431">
        <f t="shared" si="21"/>
        <v>0</v>
      </c>
      <c r="AV66" s="509">
        <f t="shared" si="22"/>
        <v>0</v>
      </c>
      <c r="AW66" s="1183"/>
      <c r="AX66" s="1184"/>
      <c r="AY66" s="1184"/>
      <c r="AZ66" s="1184"/>
      <c r="BA66" s="1184"/>
      <c r="BB66" s="1184"/>
      <c r="BC66" s="1185"/>
      <c r="BD66" s="1185"/>
      <c r="BE66" s="1185"/>
      <c r="BF66" s="1185"/>
      <c r="BG66" s="1185"/>
      <c r="BH66" s="1186"/>
      <c r="BI66" s="1183"/>
      <c r="BJ66" s="1184"/>
      <c r="BK66" s="1184"/>
      <c r="BL66" s="1184"/>
      <c r="BM66" s="1184"/>
      <c r="BN66" s="1184"/>
      <c r="BO66" s="1185"/>
      <c r="BP66" s="1185"/>
      <c r="BQ66" s="1185"/>
      <c r="BR66" s="1185"/>
      <c r="BS66" s="1185"/>
      <c r="BT66" s="1186"/>
      <c r="BU66" s="1190"/>
      <c r="BV66" s="1192"/>
      <c r="BW66" s="1288"/>
      <c r="BX66" s="1191"/>
      <c r="BY66" s="1192"/>
      <c r="BZ66" s="613">
        <f t="shared" si="41"/>
        <v>0</v>
      </c>
      <c r="CA66" s="614">
        <f t="shared" si="42"/>
        <v>0</v>
      </c>
      <c r="CB66" s="613">
        <f t="shared" si="5"/>
        <v>0</v>
      </c>
      <c r="CC66" s="577">
        <f t="shared" si="6"/>
        <v>0</v>
      </c>
      <c r="CD66" s="614">
        <f t="shared" si="7"/>
        <v>0</v>
      </c>
      <c r="CE66" s="616">
        <f t="shared" si="43"/>
        <v>0</v>
      </c>
      <c r="CF66" s="577">
        <f t="shared" si="44"/>
        <v>0</v>
      </c>
      <c r="CG66" s="614">
        <f t="shared" si="45"/>
        <v>0</v>
      </c>
    </row>
    <row r="67" spans="1:85" s="250" customFormat="1" ht="13.15" customHeight="1">
      <c r="A67" s="425"/>
      <c r="B67" s="425"/>
      <c r="C67" s="425"/>
      <c r="D67" s="427" t="s">
        <v>18</v>
      </c>
      <c r="E67" s="429" t="s">
        <v>184</v>
      </c>
      <c r="F67" s="428">
        <v>2020</v>
      </c>
      <c r="G67" s="430" t="s">
        <v>185</v>
      </c>
      <c r="H67" s="620">
        <f t="shared" si="54"/>
        <v>0</v>
      </c>
      <c r="I67" s="571">
        <f t="shared" si="55"/>
        <v>0</v>
      </c>
      <c r="J67" s="601">
        <f t="shared" si="56"/>
        <v>0</v>
      </c>
      <c r="K67" s="510"/>
      <c r="L67" s="1337"/>
      <c r="M67" s="1338"/>
      <c r="N67" s="620">
        <f t="shared" si="57"/>
        <v>0</v>
      </c>
      <c r="O67" s="571">
        <f t="shared" si="58"/>
        <v>0</v>
      </c>
      <c r="P67" s="621">
        <f t="shared" si="59"/>
        <v>0</v>
      </c>
      <c r="Q67" s="439">
        <f t="shared" si="38"/>
        <v>0</v>
      </c>
      <c r="R67" s="431">
        <f t="shared" si="39"/>
        <v>0</v>
      </c>
      <c r="S67" s="509">
        <f t="shared" si="40"/>
        <v>0</v>
      </c>
      <c r="T67" s="905">
        <f t="shared" si="49"/>
        <v>0</v>
      </c>
      <c r="U67" s="509">
        <f t="shared" si="50"/>
        <v>0</v>
      </c>
      <c r="V67" s="905">
        <f t="shared" si="51"/>
        <v>0</v>
      </c>
      <c r="W67" s="587">
        <f t="shared" si="52"/>
        <v>0</v>
      </c>
      <c r="X67" s="509">
        <f t="shared" si="53"/>
        <v>0</v>
      </c>
      <c r="Y67" s="906"/>
      <c r="Z67" s="437"/>
      <c r="AA67" s="437"/>
      <c r="AB67" s="437"/>
      <c r="AC67" s="437"/>
      <c r="AD67" s="437"/>
      <c r="AE67" s="439">
        <f t="shared" si="11"/>
        <v>0</v>
      </c>
      <c r="AF67" s="431">
        <f t="shared" si="12"/>
        <v>0</v>
      </c>
      <c r="AG67" s="431">
        <f t="shared" si="13"/>
        <v>0</v>
      </c>
      <c r="AH67" s="431">
        <f t="shared" si="14"/>
        <v>0</v>
      </c>
      <c r="AI67" s="431">
        <f t="shared" si="15"/>
        <v>0</v>
      </c>
      <c r="AJ67" s="509">
        <f t="shared" si="16"/>
        <v>0</v>
      </c>
      <c r="AK67" s="906"/>
      <c r="AL67" s="437"/>
      <c r="AM67" s="437"/>
      <c r="AN67" s="437"/>
      <c r="AO67" s="437"/>
      <c r="AP67" s="437"/>
      <c r="AQ67" s="439">
        <f t="shared" si="17"/>
        <v>0</v>
      </c>
      <c r="AR67" s="431">
        <f t="shared" si="18"/>
        <v>0</v>
      </c>
      <c r="AS67" s="431">
        <f t="shared" si="19"/>
        <v>0</v>
      </c>
      <c r="AT67" s="431">
        <f t="shared" si="20"/>
        <v>0</v>
      </c>
      <c r="AU67" s="431">
        <f t="shared" si="21"/>
        <v>0</v>
      </c>
      <c r="AV67" s="509">
        <f t="shared" si="22"/>
        <v>0</v>
      </c>
      <c r="AW67" s="1183"/>
      <c r="AX67" s="1184"/>
      <c r="AY67" s="1184"/>
      <c r="AZ67" s="1184"/>
      <c r="BA67" s="1184"/>
      <c r="BB67" s="1184"/>
      <c r="BC67" s="1185"/>
      <c r="BD67" s="1185"/>
      <c r="BE67" s="1185"/>
      <c r="BF67" s="1185"/>
      <c r="BG67" s="1185"/>
      <c r="BH67" s="1186"/>
      <c r="BI67" s="1183"/>
      <c r="BJ67" s="1184"/>
      <c r="BK67" s="1184"/>
      <c r="BL67" s="1184"/>
      <c r="BM67" s="1184"/>
      <c r="BN67" s="1184"/>
      <c r="BO67" s="1185"/>
      <c r="BP67" s="1185"/>
      <c r="BQ67" s="1185"/>
      <c r="BR67" s="1185"/>
      <c r="BS67" s="1185"/>
      <c r="BT67" s="1186"/>
      <c r="BU67" s="1190"/>
      <c r="BV67" s="1192"/>
      <c r="BW67" s="1288"/>
      <c r="BX67" s="1191"/>
      <c r="BY67" s="1192"/>
      <c r="BZ67" s="613">
        <f t="shared" si="41"/>
        <v>0</v>
      </c>
      <c r="CA67" s="614">
        <f t="shared" si="42"/>
        <v>0</v>
      </c>
      <c r="CB67" s="613">
        <f t="shared" si="5"/>
        <v>0</v>
      </c>
      <c r="CC67" s="577">
        <f t="shared" si="6"/>
        <v>0</v>
      </c>
      <c r="CD67" s="614">
        <f t="shared" si="7"/>
        <v>0</v>
      </c>
      <c r="CE67" s="616">
        <f t="shared" si="43"/>
        <v>0</v>
      </c>
      <c r="CF67" s="577">
        <f t="shared" si="44"/>
        <v>0</v>
      </c>
      <c r="CG67" s="614">
        <f t="shared" si="45"/>
        <v>0</v>
      </c>
    </row>
    <row r="68" spans="1:85" s="249" customFormat="1" ht="13.15" customHeight="1">
      <c r="A68" s="425"/>
      <c r="B68" s="425"/>
      <c r="C68" s="425"/>
      <c r="D68" s="427" t="s">
        <v>16</v>
      </c>
      <c r="E68" s="429" t="s">
        <v>184</v>
      </c>
      <c r="F68" s="428">
        <v>2020</v>
      </c>
      <c r="G68" s="432" t="s">
        <v>401</v>
      </c>
      <c r="H68" s="620">
        <f t="shared" si="54"/>
        <v>0</v>
      </c>
      <c r="I68" s="571">
        <f t="shared" si="55"/>
        <v>0</v>
      </c>
      <c r="J68" s="601">
        <f t="shared" si="56"/>
        <v>0</v>
      </c>
      <c r="K68" s="510"/>
      <c r="L68" s="1337"/>
      <c r="M68" s="1338"/>
      <c r="N68" s="620">
        <f t="shared" si="57"/>
        <v>0</v>
      </c>
      <c r="O68" s="571">
        <f t="shared" si="58"/>
        <v>0</v>
      </c>
      <c r="P68" s="621">
        <f t="shared" si="59"/>
        <v>0</v>
      </c>
      <c r="Q68" s="439">
        <f t="shared" si="38"/>
        <v>0</v>
      </c>
      <c r="R68" s="431">
        <f t="shared" si="39"/>
        <v>0</v>
      </c>
      <c r="S68" s="509">
        <f t="shared" si="40"/>
        <v>0</v>
      </c>
      <c r="T68" s="905">
        <f t="shared" si="49"/>
        <v>0</v>
      </c>
      <c r="U68" s="509">
        <f t="shared" si="50"/>
        <v>0</v>
      </c>
      <c r="V68" s="905">
        <f t="shared" si="51"/>
        <v>0</v>
      </c>
      <c r="W68" s="587">
        <f t="shared" si="52"/>
        <v>0</v>
      </c>
      <c r="X68" s="509">
        <f t="shared" si="53"/>
        <v>0</v>
      </c>
      <c r="Y68" s="906"/>
      <c r="Z68" s="437"/>
      <c r="AA68" s="437"/>
      <c r="AB68" s="437"/>
      <c r="AC68" s="437"/>
      <c r="AD68" s="437"/>
      <c r="AE68" s="439">
        <f t="shared" si="11"/>
        <v>0</v>
      </c>
      <c r="AF68" s="431">
        <f t="shared" si="12"/>
        <v>0</v>
      </c>
      <c r="AG68" s="431">
        <f t="shared" si="13"/>
        <v>0</v>
      </c>
      <c r="AH68" s="431">
        <f t="shared" si="14"/>
        <v>0</v>
      </c>
      <c r="AI68" s="431">
        <f t="shared" si="15"/>
        <v>0</v>
      </c>
      <c r="AJ68" s="509">
        <f t="shared" si="16"/>
        <v>0</v>
      </c>
      <c r="AK68" s="906"/>
      <c r="AL68" s="437"/>
      <c r="AM68" s="437"/>
      <c r="AN68" s="437"/>
      <c r="AO68" s="437"/>
      <c r="AP68" s="437"/>
      <c r="AQ68" s="439">
        <f t="shared" si="17"/>
        <v>0</v>
      </c>
      <c r="AR68" s="431">
        <f t="shared" si="18"/>
        <v>0</v>
      </c>
      <c r="AS68" s="431">
        <f t="shared" si="19"/>
        <v>0</v>
      </c>
      <c r="AT68" s="431">
        <f t="shared" si="20"/>
        <v>0</v>
      </c>
      <c r="AU68" s="431">
        <f t="shared" si="21"/>
        <v>0</v>
      </c>
      <c r="AV68" s="509">
        <f t="shared" si="22"/>
        <v>0</v>
      </c>
      <c r="AW68" s="1183"/>
      <c r="AX68" s="1184"/>
      <c r="AY68" s="1184"/>
      <c r="AZ68" s="1184"/>
      <c r="BA68" s="1184"/>
      <c r="BB68" s="1184"/>
      <c r="BC68" s="1185"/>
      <c r="BD68" s="1185"/>
      <c r="BE68" s="1185"/>
      <c r="BF68" s="1185"/>
      <c r="BG68" s="1185"/>
      <c r="BH68" s="1186"/>
      <c r="BI68" s="1183"/>
      <c r="BJ68" s="1184"/>
      <c r="BK68" s="1184"/>
      <c r="BL68" s="1184"/>
      <c r="BM68" s="1184"/>
      <c r="BN68" s="1184"/>
      <c r="BO68" s="1185"/>
      <c r="BP68" s="1185"/>
      <c r="BQ68" s="1185"/>
      <c r="BR68" s="1185"/>
      <c r="BS68" s="1185"/>
      <c r="BT68" s="1186"/>
      <c r="BU68" s="1190"/>
      <c r="BV68" s="1192"/>
      <c r="BW68" s="1288"/>
      <c r="BX68" s="1191"/>
      <c r="BY68" s="1192"/>
      <c r="BZ68" s="613">
        <f t="shared" si="41"/>
        <v>0</v>
      </c>
      <c r="CA68" s="614">
        <f t="shared" si="42"/>
        <v>0</v>
      </c>
      <c r="CB68" s="613">
        <f t="shared" si="5"/>
        <v>0</v>
      </c>
      <c r="CC68" s="577">
        <f t="shared" si="6"/>
        <v>0</v>
      </c>
      <c r="CD68" s="614">
        <f t="shared" si="7"/>
        <v>0</v>
      </c>
      <c r="CE68" s="616">
        <f t="shared" si="43"/>
        <v>0</v>
      </c>
      <c r="CF68" s="577">
        <f t="shared" si="44"/>
        <v>0</v>
      </c>
      <c r="CG68" s="614">
        <f t="shared" si="45"/>
        <v>0</v>
      </c>
    </row>
    <row r="69" spans="1:85" s="249" customFormat="1" ht="13.15" customHeight="1">
      <c r="A69" s="425"/>
      <c r="B69" s="425"/>
      <c r="C69" s="425"/>
      <c r="D69" s="427" t="s">
        <v>16</v>
      </c>
      <c r="E69" s="429" t="s">
        <v>184</v>
      </c>
      <c r="F69" s="428">
        <v>2020</v>
      </c>
      <c r="G69" s="432" t="s">
        <v>146</v>
      </c>
      <c r="H69" s="620">
        <f t="shared" si="54"/>
        <v>0</v>
      </c>
      <c r="I69" s="571">
        <f t="shared" si="55"/>
        <v>0</v>
      </c>
      <c r="J69" s="601">
        <f t="shared" si="56"/>
        <v>0</v>
      </c>
      <c r="K69" s="510"/>
      <c r="L69" s="1337"/>
      <c r="M69" s="1338"/>
      <c r="N69" s="620">
        <f t="shared" si="57"/>
        <v>0</v>
      </c>
      <c r="O69" s="571">
        <f t="shared" si="58"/>
        <v>0</v>
      </c>
      <c r="P69" s="621">
        <f t="shared" si="59"/>
        <v>0</v>
      </c>
      <c r="Q69" s="439">
        <f t="shared" si="38"/>
        <v>0</v>
      </c>
      <c r="R69" s="431">
        <f t="shared" si="39"/>
        <v>0</v>
      </c>
      <c r="S69" s="509">
        <f t="shared" si="40"/>
        <v>0</v>
      </c>
      <c r="T69" s="905">
        <f t="shared" si="49"/>
        <v>0</v>
      </c>
      <c r="U69" s="509">
        <f t="shared" si="50"/>
        <v>0</v>
      </c>
      <c r="V69" s="905">
        <f t="shared" si="51"/>
        <v>0</v>
      </c>
      <c r="W69" s="587">
        <f t="shared" si="52"/>
        <v>0</v>
      </c>
      <c r="X69" s="509">
        <f t="shared" si="53"/>
        <v>0</v>
      </c>
      <c r="Y69" s="906"/>
      <c r="Z69" s="437"/>
      <c r="AA69" s="437"/>
      <c r="AB69" s="437"/>
      <c r="AC69" s="437"/>
      <c r="AD69" s="437"/>
      <c r="AE69" s="439">
        <f t="shared" si="11"/>
        <v>0</v>
      </c>
      <c r="AF69" s="431">
        <f t="shared" si="12"/>
        <v>0</v>
      </c>
      <c r="AG69" s="431">
        <f t="shared" si="13"/>
        <v>0</v>
      </c>
      <c r="AH69" s="431">
        <f t="shared" si="14"/>
        <v>0</v>
      </c>
      <c r="AI69" s="431">
        <f t="shared" si="15"/>
        <v>0</v>
      </c>
      <c r="AJ69" s="509">
        <f t="shared" si="16"/>
        <v>0</v>
      </c>
      <c r="AK69" s="906"/>
      <c r="AL69" s="437"/>
      <c r="AM69" s="437"/>
      <c r="AN69" s="437"/>
      <c r="AO69" s="437"/>
      <c r="AP69" s="437"/>
      <c r="AQ69" s="439">
        <f t="shared" si="17"/>
        <v>0</v>
      </c>
      <c r="AR69" s="431">
        <f t="shared" si="18"/>
        <v>0</v>
      </c>
      <c r="AS69" s="431">
        <f t="shared" si="19"/>
        <v>0</v>
      </c>
      <c r="AT69" s="431">
        <f t="shared" si="20"/>
        <v>0</v>
      </c>
      <c r="AU69" s="431">
        <f t="shared" si="21"/>
        <v>0</v>
      </c>
      <c r="AV69" s="509">
        <f t="shared" si="22"/>
        <v>0</v>
      </c>
      <c r="AW69" s="1183"/>
      <c r="AX69" s="1184"/>
      <c r="AY69" s="1184"/>
      <c r="AZ69" s="1184"/>
      <c r="BA69" s="1184"/>
      <c r="BB69" s="1184"/>
      <c r="BC69" s="1185"/>
      <c r="BD69" s="1185"/>
      <c r="BE69" s="1185"/>
      <c r="BF69" s="1185"/>
      <c r="BG69" s="1185"/>
      <c r="BH69" s="1186"/>
      <c r="BI69" s="1183"/>
      <c r="BJ69" s="1184"/>
      <c r="BK69" s="1184"/>
      <c r="BL69" s="1184"/>
      <c r="BM69" s="1184"/>
      <c r="BN69" s="1184"/>
      <c r="BO69" s="1185"/>
      <c r="BP69" s="1185"/>
      <c r="BQ69" s="1185"/>
      <c r="BR69" s="1185"/>
      <c r="BS69" s="1185"/>
      <c r="BT69" s="1186"/>
      <c r="BU69" s="1190"/>
      <c r="BV69" s="1192"/>
      <c r="BW69" s="1288"/>
      <c r="BX69" s="1191"/>
      <c r="BY69" s="1192"/>
      <c r="BZ69" s="613">
        <f t="shared" si="41"/>
        <v>0</v>
      </c>
      <c r="CA69" s="614">
        <f t="shared" si="42"/>
        <v>0</v>
      </c>
      <c r="CB69" s="613">
        <f t="shared" si="5"/>
        <v>0</v>
      </c>
      <c r="CC69" s="577">
        <f t="shared" si="6"/>
        <v>0</v>
      </c>
      <c r="CD69" s="614">
        <f t="shared" si="7"/>
        <v>0</v>
      </c>
      <c r="CE69" s="616">
        <f t="shared" si="43"/>
        <v>0</v>
      </c>
      <c r="CF69" s="577">
        <f t="shared" si="44"/>
        <v>0</v>
      </c>
      <c r="CG69" s="614">
        <f t="shared" si="45"/>
        <v>0</v>
      </c>
    </row>
    <row r="70" spans="1:85" s="249" customFormat="1" ht="13.15" customHeight="1">
      <c r="A70" s="425"/>
      <c r="B70" s="425"/>
      <c r="C70" s="425"/>
      <c r="D70" s="427" t="s">
        <v>16</v>
      </c>
      <c r="E70" s="429" t="s">
        <v>184</v>
      </c>
      <c r="F70" s="428">
        <v>2020</v>
      </c>
      <c r="G70" s="432" t="s">
        <v>186</v>
      </c>
      <c r="H70" s="620">
        <f t="shared" si="54"/>
        <v>0</v>
      </c>
      <c r="I70" s="571">
        <f t="shared" si="55"/>
        <v>0</v>
      </c>
      <c r="J70" s="601">
        <f t="shared" si="56"/>
        <v>0</v>
      </c>
      <c r="K70" s="510"/>
      <c r="L70" s="1337"/>
      <c r="M70" s="1338"/>
      <c r="N70" s="620">
        <f t="shared" si="57"/>
        <v>0</v>
      </c>
      <c r="O70" s="571">
        <f t="shared" si="58"/>
        <v>0</v>
      </c>
      <c r="P70" s="621">
        <f t="shared" si="59"/>
        <v>0</v>
      </c>
      <c r="Q70" s="439">
        <f t="shared" si="38"/>
        <v>0</v>
      </c>
      <c r="R70" s="431">
        <f t="shared" si="39"/>
        <v>0</v>
      </c>
      <c r="S70" s="509">
        <f t="shared" si="40"/>
        <v>0</v>
      </c>
      <c r="T70" s="905">
        <f t="shared" si="49"/>
        <v>0</v>
      </c>
      <c r="U70" s="509">
        <f t="shared" si="50"/>
        <v>0</v>
      </c>
      <c r="V70" s="905">
        <f t="shared" si="51"/>
        <v>0</v>
      </c>
      <c r="W70" s="587">
        <f t="shared" si="52"/>
        <v>0</v>
      </c>
      <c r="X70" s="509">
        <f t="shared" si="53"/>
        <v>0</v>
      </c>
      <c r="Y70" s="906"/>
      <c r="Z70" s="437"/>
      <c r="AA70" s="437"/>
      <c r="AB70" s="437"/>
      <c r="AC70" s="437"/>
      <c r="AD70" s="437"/>
      <c r="AE70" s="439">
        <f t="shared" si="11"/>
        <v>0</v>
      </c>
      <c r="AF70" s="431">
        <f t="shared" si="12"/>
        <v>0</v>
      </c>
      <c r="AG70" s="431">
        <f t="shared" si="13"/>
        <v>0</v>
      </c>
      <c r="AH70" s="431">
        <f t="shared" si="14"/>
        <v>0</v>
      </c>
      <c r="AI70" s="431">
        <f t="shared" si="15"/>
        <v>0</v>
      </c>
      <c r="AJ70" s="509">
        <f t="shared" si="16"/>
        <v>0</v>
      </c>
      <c r="AK70" s="906"/>
      <c r="AL70" s="437"/>
      <c r="AM70" s="437"/>
      <c r="AN70" s="437"/>
      <c r="AO70" s="437"/>
      <c r="AP70" s="437"/>
      <c r="AQ70" s="439">
        <f t="shared" si="17"/>
        <v>0</v>
      </c>
      <c r="AR70" s="431">
        <f t="shared" si="18"/>
        <v>0</v>
      </c>
      <c r="AS70" s="431">
        <f t="shared" si="19"/>
        <v>0</v>
      </c>
      <c r="AT70" s="431">
        <f t="shared" si="20"/>
        <v>0</v>
      </c>
      <c r="AU70" s="431">
        <f t="shared" si="21"/>
        <v>0</v>
      </c>
      <c r="AV70" s="509">
        <f t="shared" si="22"/>
        <v>0</v>
      </c>
      <c r="AW70" s="1183"/>
      <c r="AX70" s="1184"/>
      <c r="AY70" s="1184"/>
      <c r="AZ70" s="1184"/>
      <c r="BA70" s="1184"/>
      <c r="BB70" s="1184"/>
      <c r="BC70" s="1185"/>
      <c r="BD70" s="1185"/>
      <c r="BE70" s="1185"/>
      <c r="BF70" s="1185"/>
      <c r="BG70" s="1185"/>
      <c r="BH70" s="1186"/>
      <c r="BI70" s="1183"/>
      <c r="BJ70" s="1184"/>
      <c r="BK70" s="1184"/>
      <c r="BL70" s="1184"/>
      <c r="BM70" s="1184"/>
      <c r="BN70" s="1184"/>
      <c r="BO70" s="1185"/>
      <c r="BP70" s="1185"/>
      <c r="BQ70" s="1185"/>
      <c r="BR70" s="1185"/>
      <c r="BS70" s="1185"/>
      <c r="BT70" s="1186"/>
      <c r="BU70" s="1190"/>
      <c r="BV70" s="1192"/>
      <c r="BW70" s="1288"/>
      <c r="BX70" s="1191"/>
      <c r="BY70" s="1192"/>
      <c r="BZ70" s="613">
        <f t="shared" si="41"/>
        <v>0</v>
      </c>
      <c r="CA70" s="614">
        <f t="shared" si="42"/>
        <v>0</v>
      </c>
      <c r="CB70" s="613">
        <f t="shared" si="5"/>
        <v>0</v>
      </c>
      <c r="CC70" s="577">
        <f t="shared" si="6"/>
        <v>0</v>
      </c>
      <c r="CD70" s="614">
        <f t="shared" si="7"/>
        <v>0</v>
      </c>
      <c r="CE70" s="616">
        <f t="shared" si="43"/>
        <v>0</v>
      </c>
      <c r="CF70" s="577">
        <f t="shared" si="44"/>
        <v>0</v>
      </c>
      <c r="CG70" s="614">
        <f t="shared" si="45"/>
        <v>0</v>
      </c>
    </row>
    <row r="71" spans="1:85" s="249" customFormat="1" ht="13.15" customHeight="1">
      <c r="A71" s="425"/>
      <c r="B71" s="425"/>
      <c r="C71" s="425"/>
      <c r="D71" s="427" t="s">
        <v>18</v>
      </c>
      <c r="E71" s="429" t="s">
        <v>184</v>
      </c>
      <c r="F71" s="428">
        <v>2020</v>
      </c>
      <c r="G71" s="430" t="s">
        <v>173</v>
      </c>
      <c r="H71" s="620">
        <f t="shared" si="54"/>
        <v>0</v>
      </c>
      <c r="I71" s="571">
        <f t="shared" si="55"/>
        <v>0</v>
      </c>
      <c r="J71" s="601">
        <f t="shared" si="56"/>
        <v>0</v>
      </c>
      <c r="K71" s="510"/>
      <c r="L71" s="1337"/>
      <c r="M71" s="1338"/>
      <c r="N71" s="620">
        <f t="shared" si="57"/>
        <v>0</v>
      </c>
      <c r="O71" s="571">
        <f t="shared" si="58"/>
        <v>0</v>
      </c>
      <c r="P71" s="621">
        <f t="shared" si="59"/>
        <v>0</v>
      </c>
      <c r="Q71" s="439">
        <f t="shared" ref="Q71:Q146" si="60">IFERROR(N71/H71, 0)</f>
        <v>0</v>
      </c>
      <c r="R71" s="431">
        <f t="shared" ref="R71:R146" si="61">IFERROR(O71/I71, 0)</f>
        <v>0</v>
      </c>
      <c r="S71" s="509">
        <f t="shared" ref="S71:S146" si="62">IFERROR(P71/J71, 0)</f>
        <v>0</v>
      </c>
      <c r="T71" s="905">
        <f t="shared" si="49"/>
        <v>0</v>
      </c>
      <c r="U71" s="509">
        <f t="shared" si="50"/>
        <v>0</v>
      </c>
      <c r="V71" s="905">
        <f t="shared" si="51"/>
        <v>0</v>
      </c>
      <c r="W71" s="587">
        <f t="shared" si="52"/>
        <v>0</v>
      </c>
      <c r="X71" s="509">
        <f t="shared" si="53"/>
        <v>0</v>
      </c>
      <c r="Y71" s="906"/>
      <c r="Z71" s="437"/>
      <c r="AA71" s="437"/>
      <c r="AB71" s="437"/>
      <c r="AC71" s="437"/>
      <c r="AD71" s="437"/>
      <c r="AE71" s="439">
        <f t="shared" si="11"/>
        <v>0</v>
      </c>
      <c r="AF71" s="431">
        <f t="shared" si="12"/>
        <v>0</v>
      </c>
      <c r="AG71" s="431">
        <f t="shared" si="13"/>
        <v>0</v>
      </c>
      <c r="AH71" s="431">
        <f t="shared" si="14"/>
        <v>0</v>
      </c>
      <c r="AI71" s="431">
        <f t="shared" si="15"/>
        <v>0</v>
      </c>
      <c r="AJ71" s="509">
        <f t="shared" si="16"/>
        <v>0</v>
      </c>
      <c r="AK71" s="906"/>
      <c r="AL71" s="437"/>
      <c r="AM71" s="437"/>
      <c r="AN71" s="437"/>
      <c r="AO71" s="437"/>
      <c r="AP71" s="437"/>
      <c r="AQ71" s="439">
        <f t="shared" si="17"/>
        <v>0</v>
      </c>
      <c r="AR71" s="431">
        <f t="shared" si="18"/>
        <v>0</v>
      </c>
      <c r="AS71" s="431">
        <f t="shared" si="19"/>
        <v>0</v>
      </c>
      <c r="AT71" s="431">
        <f t="shared" si="20"/>
        <v>0</v>
      </c>
      <c r="AU71" s="431">
        <f t="shared" si="21"/>
        <v>0</v>
      </c>
      <c r="AV71" s="509">
        <f t="shared" si="22"/>
        <v>0</v>
      </c>
      <c r="AW71" s="1183"/>
      <c r="AX71" s="1184"/>
      <c r="AY71" s="1184"/>
      <c r="AZ71" s="1184"/>
      <c r="BA71" s="1184"/>
      <c r="BB71" s="1184"/>
      <c r="BC71" s="1185"/>
      <c r="BD71" s="1185"/>
      <c r="BE71" s="1185"/>
      <c r="BF71" s="1185"/>
      <c r="BG71" s="1185"/>
      <c r="BH71" s="1186"/>
      <c r="BI71" s="1183"/>
      <c r="BJ71" s="1184"/>
      <c r="BK71" s="1184"/>
      <c r="BL71" s="1184"/>
      <c r="BM71" s="1184"/>
      <c r="BN71" s="1184"/>
      <c r="BO71" s="1185"/>
      <c r="BP71" s="1185"/>
      <c r="BQ71" s="1185"/>
      <c r="BR71" s="1185"/>
      <c r="BS71" s="1185"/>
      <c r="BT71" s="1186"/>
      <c r="BU71" s="1190"/>
      <c r="BV71" s="1192"/>
      <c r="BW71" s="1288"/>
      <c r="BX71" s="1191"/>
      <c r="BY71" s="1192"/>
      <c r="BZ71" s="613">
        <f t="shared" ref="BZ71:BZ102" si="63">IFERROR(BS71/BG71, 0)</f>
        <v>0</v>
      </c>
      <c r="CA71" s="614">
        <f t="shared" ref="CA71:CA102" si="64">IFERROR(BT71/BH71, 0)</f>
        <v>0</v>
      </c>
      <c r="CB71" s="613">
        <f t="shared" ref="CB71:CB134" si="65">IFERROR(BI71/AW71, 0)</f>
        <v>0</v>
      </c>
      <c r="CC71" s="577">
        <f t="shared" ref="CC71:CC134" si="66">IFERROR(BM71/BA71, 0)</f>
        <v>0</v>
      </c>
      <c r="CD71" s="614">
        <f t="shared" ref="CD71:CD134" si="67">IFERROR(BQ71/BE71, 0)</f>
        <v>0</v>
      </c>
      <c r="CE71" s="616">
        <f t="shared" ref="CE71:CE102" si="68">IFERROR(BO71/BC71, 0)</f>
        <v>0</v>
      </c>
      <c r="CF71" s="577">
        <f t="shared" ref="CF71:CF102" si="69">IFERROR(BN71/BB71, 0)</f>
        <v>0</v>
      </c>
      <c r="CG71" s="614">
        <f t="shared" ref="CG71:CG102" si="70">IFERROR(BR71/BF71, 0)</f>
        <v>0</v>
      </c>
    </row>
    <row r="72" spans="1:85" s="249" customFormat="1" ht="13.15" customHeight="1" thickBot="1">
      <c r="A72" s="425"/>
      <c r="B72" s="425"/>
      <c r="C72" s="425"/>
      <c r="D72" s="435" t="s">
        <v>18</v>
      </c>
      <c r="E72" s="429" t="s">
        <v>184</v>
      </c>
      <c r="F72" s="574">
        <v>2020</v>
      </c>
      <c r="G72" s="430" t="s">
        <v>149</v>
      </c>
      <c r="H72" s="1203">
        <f t="shared" si="54"/>
        <v>0</v>
      </c>
      <c r="I72" s="1204">
        <f t="shared" si="55"/>
        <v>0</v>
      </c>
      <c r="J72" s="1205">
        <f t="shared" si="56"/>
        <v>0</v>
      </c>
      <c r="K72" s="1203">
        <f>SUM(K51,K52,K56,K57,K58,K59,K60,K61,K64,K67,K71)</f>
        <v>0</v>
      </c>
      <c r="L72" s="1204">
        <f>SUM(L51,L52,L56,L57,L58,L59,L60,L61,L64,L67,L71)</f>
        <v>0</v>
      </c>
      <c r="M72" s="1205">
        <f>SUM(M51,M52,M56,M57,M58,M59,M60,M61,M64,M67,M71)</f>
        <v>0</v>
      </c>
      <c r="N72" s="1203">
        <f t="shared" si="57"/>
        <v>0</v>
      </c>
      <c r="O72" s="1204">
        <f t="shared" si="58"/>
        <v>0</v>
      </c>
      <c r="P72" s="1206">
        <f t="shared" si="59"/>
        <v>0</v>
      </c>
      <c r="Q72" s="1196">
        <f t="shared" si="60"/>
        <v>0</v>
      </c>
      <c r="R72" s="1197">
        <f t="shared" si="61"/>
        <v>0</v>
      </c>
      <c r="S72" s="1198">
        <f t="shared" si="62"/>
        <v>0</v>
      </c>
      <c r="T72" s="592"/>
      <c r="U72" s="594"/>
      <c r="V72" s="592"/>
      <c r="W72" s="593"/>
      <c r="X72" s="594"/>
      <c r="Y72" s="908">
        <f t="shared" ref="Y72:AD72" si="71">SUM(Y51,Y52,Y56,Y57,Y58,Y59,Y60,Y61,Y64,Y67,Y71)</f>
        <v>0</v>
      </c>
      <c r="Z72" s="580">
        <f t="shared" si="71"/>
        <v>0</v>
      </c>
      <c r="AA72" s="580">
        <f t="shared" si="71"/>
        <v>0</v>
      </c>
      <c r="AB72" s="580">
        <f t="shared" si="71"/>
        <v>0</v>
      </c>
      <c r="AC72" s="580">
        <f t="shared" si="71"/>
        <v>0</v>
      </c>
      <c r="AD72" s="581">
        <f t="shared" si="71"/>
        <v>0</v>
      </c>
      <c r="AE72" s="1196">
        <f t="shared" ref="AE72:AE116" si="72">IFERROR(Y72/K72, 0)</f>
        <v>0</v>
      </c>
      <c r="AF72" s="1197">
        <f t="shared" ref="AF72:AF116" si="73">IFERROR(Z72/K72, 0)</f>
        <v>0</v>
      </c>
      <c r="AG72" s="1197">
        <f t="shared" ref="AG72:AG116" si="74">IFERROR(AA72/L72, 0)</f>
        <v>0</v>
      </c>
      <c r="AH72" s="1197">
        <f t="shared" ref="AH72:AH116" si="75">IFERROR(AB72/L72, 0)</f>
        <v>0</v>
      </c>
      <c r="AI72" s="1197">
        <f t="shared" ref="AI72:AI116" si="76">IFERROR(AC72/M72, 0)</f>
        <v>0</v>
      </c>
      <c r="AJ72" s="1198">
        <f t="shared" ref="AJ72:AJ116" si="77">IFERROR(AD72/M72, 0)</f>
        <v>0</v>
      </c>
      <c r="AK72" s="908">
        <f t="shared" ref="AK72:AP72" si="78">SUM(AK51,AK52,AK56,AK57,AK58,AK59,AK60,AK61,AK64,AK67,AK71)</f>
        <v>0</v>
      </c>
      <c r="AL72" s="580">
        <f t="shared" si="78"/>
        <v>0</v>
      </c>
      <c r="AM72" s="580">
        <f t="shared" si="78"/>
        <v>0</v>
      </c>
      <c r="AN72" s="580">
        <f t="shared" si="78"/>
        <v>0</v>
      </c>
      <c r="AO72" s="580">
        <f t="shared" si="78"/>
        <v>0</v>
      </c>
      <c r="AP72" s="581">
        <f t="shared" si="78"/>
        <v>0</v>
      </c>
      <c r="AQ72" s="1196">
        <f t="shared" ref="AQ72:AQ116" si="79">IFERROR(AK72/H72, 0)</f>
        <v>0</v>
      </c>
      <c r="AR72" s="1197">
        <f t="shared" ref="AR72:AR116" si="80">IFERROR(AL72/H72, 0)</f>
        <v>0</v>
      </c>
      <c r="AS72" s="1197">
        <f t="shared" ref="AS72:AS116" si="81">IFERROR(AM72/I72, 0)</f>
        <v>0</v>
      </c>
      <c r="AT72" s="1197">
        <f t="shared" ref="AT72:AT116" si="82">IFERROR(AN72/I72, 0)</f>
        <v>0</v>
      </c>
      <c r="AU72" s="1197">
        <f t="shared" ref="AU72:AU116" si="83">IFERROR(AO72/J72, 0)</f>
        <v>0</v>
      </c>
      <c r="AV72" s="1198">
        <f t="shared" ref="AV72:AV116" si="84">IFERROR(AP72/J72, 0)</f>
        <v>0</v>
      </c>
      <c r="AW72" s="622">
        <f t="shared" ref="AW72:BT72" si="85">SUM(AW51,AW52,AW56,AW57,AW58,AW59,AW60,AW61,AW64,AW67,AW71)</f>
        <v>0</v>
      </c>
      <c r="AX72" s="623">
        <f t="shared" si="85"/>
        <v>0</v>
      </c>
      <c r="AY72" s="623">
        <f t="shared" si="85"/>
        <v>0</v>
      </c>
      <c r="AZ72" s="623">
        <f t="shared" si="85"/>
        <v>0</v>
      </c>
      <c r="BA72" s="623">
        <f t="shared" si="85"/>
        <v>0</v>
      </c>
      <c r="BB72" s="623">
        <f t="shared" si="85"/>
        <v>0</v>
      </c>
      <c r="BC72" s="623">
        <f t="shared" si="85"/>
        <v>0</v>
      </c>
      <c r="BD72" s="623">
        <f t="shared" si="85"/>
        <v>0</v>
      </c>
      <c r="BE72" s="623">
        <f t="shared" si="85"/>
        <v>0</v>
      </c>
      <c r="BF72" s="623">
        <f t="shared" si="85"/>
        <v>0</v>
      </c>
      <c r="BG72" s="623">
        <f t="shared" si="85"/>
        <v>0</v>
      </c>
      <c r="BH72" s="624">
        <f t="shared" si="85"/>
        <v>0</v>
      </c>
      <c r="BI72" s="579">
        <f t="shared" si="85"/>
        <v>0</v>
      </c>
      <c r="BJ72" s="580">
        <f t="shared" si="85"/>
        <v>0</v>
      </c>
      <c r="BK72" s="580">
        <f t="shared" si="85"/>
        <v>0</v>
      </c>
      <c r="BL72" s="580">
        <f t="shared" si="85"/>
        <v>0</v>
      </c>
      <c r="BM72" s="580">
        <f t="shared" si="85"/>
        <v>0</v>
      </c>
      <c r="BN72" s="580">
        <f t="shared" si="85"/>
        <v>0</v>
      </c>
      <c r="BO72" s="580">
        <f t="shared" si="85"/>
        <v>0</v>
      </c>
      <c r="BP72" s="580">
        <f t="shared" si="85"/>
        <v>0</v>
      </c>
      <c r="BQ72" s="580">
        <f t="shared" si="85"/>
        <v>0</v>
      </c>
      <c r="BR72" s="580">
        <f t="shared" si="85"/>
        <v>0</v>
      </c>
      <c r="BS72" s="580">
        <f t="shared" si="85"/>
        <v>0</v>
      </c>
      <c r="BT72" s="581">
        <f t="shared" si="85"/>
        <v>0</v>
      </c>
      <c r="BU72" s="604"/>
      <c r="BV72" s="606"/>
      <c r="BW72" s="1289"/>
      <c r="BX72" s="605"/>
      <c r="BY72" s="606"/>
      <c r="BZ72" s="1199">
        <f t="shared" si="63"/>
        <v>0</v>
      </c>
      <c r="CA72" s="1200">
        <f t="shared" si="64"/>
        <v>0</v>
      </c>
      <c r="CB72" s="1199">
        <f t="shared" si="65"/>
        <v>0</v>
      </c>
      <c r="CC72" s="1201">
        <f t="shared" si="66"/>
        <v>0</v>
      </c>
      <c r="CD72" s="1200">
        <f t="shared" si="67"/>
        <v>0</v>
      </c>
      <c r="CE72" s="1202">
        <f t="shared" si="68"/>
        <v>0</v>
      </c>
      <c r="CF72" s="1201">
        <f t="shared" si="69"/>
        <v>0</v>
      </c>
      <c r="CG72" s="1200">
        <f t="shared" si="70"/>
        <v>0</v>
      </c>
    </row>
    <row r="73" spans="1:85" s="249" customFormat="1" ht="13.15" customHeight="1">
      <c r="A73" s="433"/>
      <c r="B73" s="433"/>
      <c r="C73" s="433"/>
      <c r="D73" s="427" t="s">
        <v>18</v>
      </c>
      <c r="E73" s="429" t="s">
        <v>184</v>
      </c>
      <c r="F73" s="428">
        <v>2021</v>
      </c>
      <c r="G73" s="430" t="s">
        <v>189</v>
      </c>
      <c r="H73" s="617">
        <f t="shared" si="54"/>
        <v>0</v>
      </c>
      <c r="I73" s="618">
        <f t="shared" si="55"/>
        <v>0</v>
      </c>
      <c r="J73" s="625">
        <f t="shared" si="56"/>
        <v>0</v>
      </c>
      <c r="K73" s="1334"/>
      <c r="L73" s="1335"/>
      <c r="M73" s="1336"/>
      <c r="N73" s="617">
        <f t="shared" si="57"/>
        <v>0</v>
      </c>
      <c r="O73" s="618">
        <f t="shared" si="58"/>
        <v>0</v>
      </c>
      <c r="P73" s="619">
        <f t="shared" si="59"/>
        <v>0</v>
      </c>
      <c r="Q73" s="599">
        <f>IFERROR(N73/H73, 0)</f>
        <v>0</v>
      </c>
      <c r="R73" s="438">
        <f>IFERROR(O73/I73, 0)</f>
        <v>0</v>
      </c>
      <c r="S73" s="600">
        <f>IFERROR(P73/J73, 0)</f>
        <v>0</v>
      </c>
      <c r="T73" s="904">
        <f t="shared" ref="T73:T93" si="86">IF(ISNUMBER(BU51),BU51,0)</f>
        <v>0</v>
      </c>
      <c r="U73" s="600">
        <f t="shared" ref="U73:U93" si="87">IF(ISNUMBER(BV51),BV51,0)</f>
        <v>0</v>
      </c>
      <c r="V73" s="1105">
        <f t="shared" ref="V73:V93" si="88">IF(ISNUMBER(BW51),BW51,0)</f>
        <v>0</v>
      </c>
      <c r="W73" s="1106">
        <f t="shared" ref="W73:W93" si="89">IF(ISNUMBER(BX51),BX51,0)</f>
        <v>0</v>
      </c>
      <c r="X73" s="1107">
        <f t="shared" ref="X73:X93" si="90">IF(ISNUMBER(BY51),BY51,0)</f>
        <v>0</v>
      </c>
      <c r="Y73" s="906"/>
      <c r="Z73" s="437"/>
      <c r="AA73" s="437"/>
      <c r="AB73" s="437"/>
      <c r="AC73" s="437"/>
      <c r="AD73" s="437"/>
      <c r="AE73" s="599">
        <f t="shared" si="72"/>
        <v>0</v>
      </c>
      <c r="AF73" s="438">
        <f t="shared" si="73"/>
        <v>0</v>
      </c>
      <c r="AG73" s="438">
        <f t="shared" si="74"/>
        <v>0</v>
      </c>
      <c r="AH73" s="438">
        <f t="shared" si="75"/>
        <v>0</v>
      </c>
      <c r="AI73" s="438">
        <f t="shared" si="76"/>
        <v>0</v>
      </c>
      <c r="AJ73" s="600">
        <f t="shared" si="77"/>
        <v>0</v>
      </c>
      <c r="AK73" s="906"/>
      <c r="AL73" s="437"/>
      <c r="AM73" s="437"/>
      <c r="AN73" s="437"/>
      <c r="AO73" s="437"/>
      <c r="AP73" s="437"/>
      <c r="AQ73" s="599">
        <f t="shared" si="79"/>
        <v>0</v>
      </c>
      <c r="AR73" s="438">
        <f t="shared" si="80"/>
        <v>0</v>
      </c>
      <c r="AS73" s="438">
        <f t="shared" si="81"/>
        <v>0</v>
      </c>
      <c r="AT73" s="438">
        <f t="shared" si="82"/>
        <v>0</v>
      </c>
      <c r="AU73" s="438">
        <f t="shared" si="83"/>
        <v>0</v>
      </c>
      <c r="AV73" s="600">
        <f t="shared" si="84"/>
        <v>0</v>
      </c>
      <c r="AW73" s="1179"/>
      <c r="AX73" s="1180"/>
      <c r="AY73" s="1180"/>
      <c r="AZ73" s="1180"/>
      <c r="BA73" s="1180"/>
      <c r="BB73" s="1180"/>
      <c r="BC73" s="1181"/>
      <c r="BD73" s="1181"/>
      <c r="BE73" s="1181"/>
      <c r="BF73" s="1181"/>
      <c r="BG73" s="1181"/>
      <c r="BH73" s="1182"/>
      <c r="BI73" s="1183"/>
      <c r="BJ73" s="1184"/>
      <c r="BK73" s="1184"/>
      <c r="BL73" s="1184"/>
      <c r="BM73" s="1184"/>
      <c r="BN73" s="1184"/>
      <c r="BO73" s="1185"/>
      <c r="BP73" s="1185"/>
      <c r="BQ73" s="1185"/>
      <c r="BR73" s="1185"/>
      <c r="BS73" s="1185"/>
      <c r="BT73" s="1186"/>
      <c r="BU73" s="1187"/>
      <c r="BV73" s="1189"/>
      <c r="BW73" s="1287"/>
      <c r="BX73" s="1188"/>
      <c r="BY73" s="1189"/>
      <c r="BZ73" s="610">
        <f t="shared" si="63"/>
        <v>0</v>
      </c>
      <c r="CA73" s="612">
        <f t="shared" si="64"/>
        <v>0</v>
      </c>
      <c r="CB73" s="610">
        <f t="shared" si="65"/>
        <v>0</v>
      </c>
      <c r="CC73" s="611">
        <f t="shared" si="66"/>
        <v>0</v>
      </c>
      <c r="CD73" s="612">
        <f t="shared" si="67"/>
        <v>0</v>
      </c>
      <c r="CE73" s="615">
        <f t="shared" si="68"/>
        <v>0</v>
      </c>
      <c r="CF73" s="611">
        <f t="shared" si="69"/>
        <v>0</v>
      </c>
      <c r="CG73" s="612">
        <f t="shared" si="70"/>
        <v>0</v>
      </c>
    </row>
    <row r="74" spans="1:85" s="249" customFormat="1" ht="13.15" customHeight="1">
      <c r="A74" s="425"/>
      <c r="B74" s="425"/>
      <c r="C74" s="425"/>
      <c r="D74" s="427" t="s">
        <v>18</v>
      </c>
      <c r="E74" s="429" t="s">
        <v>184</v>
      </c>
      <c r="F74" s="428">
        <v>2021</v>
      </c>
      <c r="G74" s="430" t="s">
        <v>400</v>
      </c>
      <c r="H74" s="620">
        <f t="shared" si="54"/>
        <v>0</v>
      </c>
      <c r="I74" s="571">
        <f t="shared" si="55"/>
        <v>0</v>
      </c>
      <c r="J74" s="601">
        <f t="shared" si="56"/>
        <v>0</v>
      </c>
      <c r="K74" s="510"/>
      <c r="L74" s="1337"/>
      <c r="M74" s="1338"/>
      <c r="N74" s="620">
        <f t="shared" si="57"/>
        <v>0</v>
      </c>
      <c r="O74" s="571">
        <f t="shared" si="58"/>
        <v>0</v>
      </c>
      <c r="P74" s="621">
        <f t="shared" si="59"/>
        <v>0</v>
      </c>
      <c r="Q74" s="439">
        <f t="shared" si="60"/>
        <v>0</v>
      </c>
      <c r="R74" s="431">
        <f t="shared" si="61"/>
        <v>0</v>
      </c>
      <c r="S74" s="509">
        <f t="shared" si="62"/>
        <v>0</v>
      </c>
      <c r="T74" s="905">
        <f t="shared" si="86"/>
        <v>0</v>
      </c>
      <c r="U74" s="509">
        <f t="shared" si="87"/>
        <v>0</v>
      </c>
      <c r="V74" s="1103">
        <f t="shared" si="88"/>
        <v>0</v>
      </c>
      <c r="W74" s="1104">
        <f t="shared" si="89"/>
        <v>0</v>
      </c>
      <c r="X74" s="509">
        <f t="shared" si="90"/>
        <v>0</v>
      </c>
      <c r="Y74" s="906"/>
      <c r="Z74" s="437"/>
      <c r="AA74" s="437"/>
      <c r="AB74" s="437"/>
      <c r="AC74" s="437"/>
      <c r="AD74" s="437"/>
      <c r="AE74" s="439">
        <f t="shared" si="72"/>
        <v>0</v>
      </c>
      <c r="AF74" s="431">
        <f t="shared" si="73"/>
        <v>0</v>
      </c>
      <c r="AG74" s="431">
        <f t="shared" si="74"/>
        <v>0</v>
      </c>
      <c r="AH74" s="431">
        <f t="shared" si="75"/>
        <v>0</v>
      </c>
      <c r="AI74" s="431">
        <f t="shared" si="76"/>
        <v>0</v>
      </c>
      <c r="AJ74" s="509">
        <f t="shared" si="77"/>
        <v>0</v>
      </c>
      <c r="AK74" s="906"/>
      <c r="AL74" s="437"/>
      <c r="AM74" s="437"/>
      <c r="AN74" s="437"/>
      <c r="AO74" s="437"/>
      <c r="AP74" s="437"/>
      <c r="AQ74" s="439">
        <f t="shared" si="79"/>
        <v>0</v>
      </c>
      <c r="AR74" s="431">
        <f t="shared" si="80"/>
        <v>0</v>
      </c>
      <c r="AS74" s="431">
        <f t="shared" si="81"/>
        <v>0</v>
      </c>
      <c r="AT74" s="431">
        <f t="shared" si="82"/>
        <v>0</v>
      </c>
      <c r="AU74" s="431">
        <f t="shared" si="83"/>
        <v>0</v>
      </c>
      <c r="AV74" s="509">
        <f t="shared" si="84"/>
        <v>0</v>
      </c>
      <c r="AW74" s="1183"/>
      <c r="AX74" s="1184"/>
      <c r="AY74" s="1184"/>
      <c r="AZ74" s="1184"/>
      <c r="BA74" s="1184"/>
      <c r="BB74" s="1184"/>
      <c r="BC74" s="1185"/>
      <c r="BD74" s="1185"/>
      <c r="BE74" s="1185"/>
      <c r="BF74" s="1185"/>
      <c r="BG74" s="1185"/>
      <c r="BH74" s="1186"/>
      <c r="BI74" s="1183"/>
      <c r="BJ74" s="1184"/>
      <c r="BK74" s="1184"/>
      <c r="BL74" s="1184"/>
      <c r="BM74" s="1184"/>
      <c r="BN74" s="1184"/>
      <c r="BO74" s="1185"/>
      <c r="BP74" s="1185"/>
      <c r="BQ74" s="1185"/>
      <c r="BR74" s="1185"/>
      <c r="BS74" s="1185"/>
      <c r="BT74" s="1186"/>
      <c r="BU74" s="1190"/>
      <c r="BV74" s="1192"/>
      <c r="BW74" s="1288"/>
      <c r="BX74" s="1191"/>
      <c r="BY74" s="1192"/>
      <c r="BZ74" s="613">
        <f t="shared" si="63"/>
        <v>0</v>
      </c>
      <c r="CA74" s="614">
        <f t="shared" si="64"/>
        <v>0</v>
      </c>
      <c r="CB74" s="613">
        <f t="shared" si="65"/>
        <v>0</v>
      </c>
      <c r="CC74" s="577">
        <f t="shared" si="66"/>
        <v>0</v>
      </c>
      <c r="CD74" s="614">
        <f t="shared" si="67"/>
        <v>0</v>
      </c>
      <c r="CE74" s="616">
        <f t="shared" si="68"/>
        <v>0</v>
      </c>
      <c r="CF74" s="577">
        <f t="shared" si="69"/>
        <v>0</v>
      </c>
      <c r="CG74" s="614">
        <f t="shared" si="70"/>
        <v>0</v>
      </c>
    </row>
    <row r="75" spans="1:85" s="249" customFormat="1" ht="13.15" customHeight="1">
      <c r="A75" s="425"/>
      <c r="B75" s="425"/>
      <c r="C75" s="425"/>
      <c r="D75" s="427" t="s">
        <v>16</v>
      </c>
      <c r="E75" s="429" t="s">
        <v>184</v>
      </c>
      <c r="F75" s="428">
        <v>2021</v>
      </c>
      <c r="G75" s="432" t="s">
        <v>587</v>
      </c>
      <c r="H75" s="620">
        <f t="shared" si="54"/>
        <v>0</v>
      </c>
      <c r="I75" s="571">
        <f t="shared" si="55"/>
        <v>0</v>
      </c>
      <c r="J75" s="601">
        <f t="shared" si="56"/>
        <v>0</v>
      </c>
      <c r="K75" s="510"/>
      <c r="L75" s="1337"/>
      <c r="M75" s="1338"/>
      <c r="N75" s="620">
        <f t="shared" si="57"/>
        <v>0</v>
      </c>
      <c r="O75" s="571">
        <f t="shared" si="58"/>
        <v>0</v>
      </c>
      <c r="P75" s="621">
        <f t="shared" si="59"/>
        <v>0</v>
      </c>
      <c r="Q75" s="439">
        <f t="shared" si="60"/>
        <v>0</v>
      </c>
      <c r="R75" s="431">
        <f t="shared" si="61"/>
        <v>0</v>
      </c>
      <c r="S75" s="509">
        <f t="shared" si="62"/>
        <v>0</v>
      </c>
      <c r="T75" s="905">
        <f t="shared" si="86"/>
        <v>0</v>
      </c>
      <c r="U75" s="509">
        <f t="shared" si="87"/>
        <v>0</v>
      </c>
      <c r="V75" s="905">
        <f t="shared" si="88"/>
        <v>0</v>
      </c>
      <c r="W75" s="587">
        <f t="shared" si="89"/>
        <v>0</v>
      </c>
      <c r="X75" s="509">
        <f t="shared" si="90"/>
        <v>0</v>
      </c>
      <c r="Y75" s="906"/>
      <c r="Z75" s="437"/>
      <c r="AA75" s="437"/>
      <c r="AB75" s="437"/>
      <c r="AC75" s="437"/>
      <c r="AD75" s="437"/>
      <c r="AE75" s="439">
        <f t="shared" si="72"/>
        <v>0</v>
      </c>
      <c r="AF75" s="431">
        <f t="shared" si="73"/>
        <v>0</v>
      </c>
      <c r="AG75" s="431">
        <f t="shared" si="74"/>
        <v>0</v>
      </c>
      <c r="AH75" s="431">
        <f t="shared" si="75"/>
        <v>0</v>
      </c>
      <c r="AI75" s="431">
        <f t="shared" si="76"/>
        <v>0</v>
      </c>
      <c r="AJ75" s="509">
        <f t="shared" si="77"/>
        <v>0</v>
      </c>
      <c r="AK75" s="906"/>
      <c r="AL75" s="437"/>
      <c r="AM75" s="437"/>
      <c r="AN75" s="437"/>
      <c r="AO75" s="437"/>
      <c r="AP75" s="437"/>
      <c r="AQ75" s="439">
        <f t="shared" si="79"/>
        <v>0</v>
      </c>
      <c r="AR75" s="431">
        <f t="shared" si="80"/>
        <v>0</v>
      </c>
      <c r="AS75" s="431">
        <f t="shared" si="81"/>
        <v>0</v>
      </c>
      <c r="AT75" s="431">
        <f t="shared" si="82"/>
        <v>0</v>
      </c>
      <c r="AU75" s="431">
        <f t="shared" si="83"/>
        <v>0</v>
      </c>
      <c r="AV75" s="509">
        <f t="shared" si="84"/>
        <v>0</v>
      </c>
      <c r="AW75" s="1183"/>
      <c r="AX75" s="1184"/>
      <c r="AY75" s="1184"/>
      <c r="AZ75" s="1184"/>
      <c r="BA75" s="1184"/>
      <c r="BB75" s="1184"/>
      <c r="BC75" s="1185"/>
      <c r="BD75" s="1185"/>
      <c r="BE75" s="1185"/>
      <c r="BF75" s="1185"/>
      <c r="BG75" s="1185"/>
      <c r="BH75" s="1186"/>
      <c r="BI75" s="1183"/>
      <c r="BJ75" s="1184"/>
      <c r="BK75" s="1184"/>
      <c r="BL75" s="1184"/>
      <c r="BM75" s="1184"/>
      <c r="BN75" s="1184"/>
      <c r="BO75" s="1185"/>
      <c r="BP75" s="1185"/>
      <c r="BQ75" s="1185"/>
      <c r="BR75" s="1185"/>
      <c r="BS75" s="1185"/>
      <c r="BT75" s="1186"/>
      <c r="BU75" s="1190"/>
      <c r="BV75" s="1192"/>
      <c r="BW75" s="1288"/>
      <c r="BX75" s="1191"/>
      <c r="BY75" s="1192"/>
      <c r="BZ75" s="613">
        <f t="shared" si="63"/>
        <v>0</v>
      </c>
      <c r="CA75" s="614">
        <f t="shared" si="64"/>
        <v>0</v>
      </c>
      <c r="CB75" s="613">
        <f t="shared" si="65"/>
        <v>0</v>
      </c>
      <c r="CC75" s="577">
        <f t="shared" si="66"/>
        <v>0</v>
      </c>
      <c r="CD75" s="614">
        <f t="shared" si="67"/>
        <v>0</v>
      </c>
      <c r="CE75" s="616">
        <f t="shared" si="68"/>
        <v>0</v>
      </c>
      <c r="CF75" s="577">
        <f t="shared" si="69"/>
        <v>0</v>
      </c>
      <c r="CG75" s="614">
        <f t="shared" si="70"/>
        <v>0</v>
      </c>
    </row>
    <row r="76" spans="1:85" s="249" customFormat="1" ht="13.15" customHeight="1">
      <c r="A76" s="425"/>
      <c r="B76" s="425"/>
      <c r="C76" s="425"/>
      <c r="D76" s="427" t="s">
        <v>16</v>
      </c>
      <c r="E76" s="429" t="s">
        <v>184</v>
      </c>
      <c r="F76" s="428">
        <v>2021</v>
      </c>
      <c r="G76" s="432" t="s">
        <v>589</v>
      </c>
      <c r="H76" s="620">
        <f t="shared" si="54"/>
        <v>0</v>
      </c>
      <c r="I76" s="571">
        <f t="shared" si="55"/>
        <v>0</v>
      </c>
      <c r="J76" s="601">
        <f t="shared" si="56"/>
        <v>0</v>
      </c>
      <c r="K76" s="510"/>
      <c r="L76" s="1337"/>
      <c r="M76" s="1338"/>
      <c r="N76" s="620">
        <f t="shared" si="57"/>
        <v>0</v>
      </c>
      <c r="O76" s="571">
        <f t="shared" si="58"/>
        <v>0</v>
      </c>
      <c r="P76" s="621">
        <f t="shared" si="59"/>
        <v>0</v>
      </c>
      <c r="Q76" s="439">
        <f t="shared" si="60"/>
        <v>0</v>
      </c>
      <c r="R76" s="431">
        <f t="shared" si="61"/>
        <v>0</v>
      </c>
      <c r="S76" s="509">
        <f t="shared" si="62"/>
        <v>0</v>
      </c>
      <c r="T76" s="905">
        <f t="shared" si="86"/>
        <v>0</v>
      </c>
      <c r="U76" s="509">
        <f t="shared" si="87"/>
        <v>0</v>
      </c>
      <c r="V76" s="905">
        <f t="shared" si="88"/>
        <v>0</v>
      </c>
      <c r="W76" s="587">
        <f t="shared" si="89"/>
        <v>0</v>
      </c>
      <c r="X76" s="509">
        <f t="shared" si="90"/>
        <v>0</v>
      </c>
      <c r="Y76" s="906"/>
      <c r="Z76" s="437"/>
      <c r="AA76" s="437"/>
      <c r="AB76" s="437"/>
      <c r="AC76" s="437"/>
      <c r="AD76" s="437"/>
      <c r="AE76" s="439">
        <f t="shared" si="72"/>
        <v>0</v>
      </c>
      <c r="AF76" s="431">
        <f t="shared" si="73"/>
        <v>0</v>
      </c>
      <c r="AG76" s="431">
        <f t="shared" si="74"/>
        <v>0</v>
      </c>
      <c r="AH76" s="431">
        <f t="shared" si="75"/>
        <v>0</v>
      </c>
      <c r="AI76" s="431">
        <f t="shared" si="76"/>
        <v>0</v>
      </c>
      <c r="AJ76" s="509">
        <f t="shared" si="77"/>
        <v>0</v>
      </c>
      <c r="AK76" s="906"/>
      <c r="AL76" s="437"/>
      <c r="AM76" s="437"/>
      <c r="AN76" s="437"/>
      <c r="AO76" s="437"/>
      <c r="AP76" s="437"/>
      <c r="AQ76" s="439">
        <f t="shared" si="79"/>
        <v>0</v>
      </c>
      <c r="AR76" s="431">
        <f t="shared" si="80"/>
        <v>0</v>
      </c>
      <c r="AS76" s="431">
        <f t="shared" si="81"/>
        <v>0</v>
      </c>
      <c r="AT76" s="431">
        <f t="shared" si="82"/>
        <v>0</v>
      </c>
      <c r="AU76" s="431">
        <f t="shared" si="83"/>
        <v>0</v>
      </c>
      <c r="AV76" s="509">
        <f t="shared" si="84"/>
        <v>0</v>
      </c>
      <c r="AW76" s="1183"/>
      <c r="AX76" s="1184"/>
      <c r="AY76" s="1184"/>
      <c r="AZ76" s="1184"/>
      <c r="BA76" s="1184"/>
      <c r="BB76" s="1184"/>
      <c r="BC76" s="1185"/>
      <c r="BD76" s="1185"/>
      <c r="BE76" s="1185"/>
      <c r="BF76" s="1185"/>
      <c r="BG76" s="1185"/>
      <c r="BH76" s="1186"/>
      <c r="BI76" s="1183"/>
      <c r="BJ76" s="1184"/>
      <c r="BK76" s="1184"/>
      <c r="BL76" s="1184"/>
      <c r="BM76" s="1184"/>
      <c r="BN76" s="1184"/>
      <c r="BO76" s="1185"/>
      <c r="BP76" s="1185"/>
      <c r="BQ76" s="1185"/>
      <c r="BR76" s="1185"/>
      <c r="BS76" s="1185"/>
      <c r="BT76" s="1186"/>
      <c r="BU76" s="1190"/>
      <c r="BV76" s="1192"/>
      <c r="BW76" s="1288"/>
      <c r="BX76" s="1191"/>
      <c r="BY76" s="1192"/>
      <c r="BZ76" s="613">
        <f t="shared" si="63"/>
        <v>0</v>
      </c>
      <c r="CA76" s="614">
        <f t="shared" si="64"/>
        <v>0</v>
      </c>
      <c r="CB76" s="613">
        <f t="shared" si="65"/>
        <v>0</v>
      </c>
      <c r="CC76" s="577">
        <f t="shared" si="66"/>
        <v>0</v>
      </c>
      <c r="CD76" s="614">
        <f t="shared" si="67"/>
        <v>0</v>
      </c>
      <c r="CE76" s="616">
        <f t="shared" si="68"/>
        <v>0</v>
      </c>
      <c r="CF76" s="577">
        <f t="shared" si="69"/>
        <v>0</v>
      </c>
      <c r="CG76" s="614">
        <f t="shared" si="70"/>
        <v>0</v>
      </c>
    </row>
    <row r="77" spans="1:85" s="249" customFormat="1" ht="13.15" customHeight="1">
      <c r="A77" s="425"/>
      <c r="B77" s="425"/>
      <c r="C77" s="425"/>
      <c r="D77" s="427" t="s">
        <v>16</v>
      </c>
      <c r="E77" s="429" t="s">
        <v>184</v>
      </c>
      <c r="F77" s="428">
        <v>2021</v>
      </c>
      <c r="G77" s="432" t="s">
        <v>584</v>
      </c>
      <c r="H77" s="620">
        <f t="shared" si="54"/>
        <v>0</v>
      </c>
      <c r="I77" s="571">
        <f t="shared" si="55"/>
        <v>0</v>
      </c>
      <c r="J77" s="601">
        <f t="shared" si="56"/>
        <v>0</v>
      </c>
      <c r="K77" s="510"/>
      <c r="L77" s="1337"/>
      <c r="M77" s="1338"/>
      <c r="N77" s="620">
        <f t="shared" si="57"/>
        <v>0</v>
      </c>
      <c r="O77" s="571">
        <f t="shared" si="58"/>
        <v>0</v>
      </c>
      <c r="P77" s="621">
        <f t="shared" si="59"/>
        <v>0</v>
      </c>
      <c r="Q77" s="439">
        <f t="shared" si="60"/>
        <v>0</v>
      </c>
      <c r="R77" s="431">
        <f t="shared" si="61"/>
        <v>0</v>
      </c>
      <c r="S77" s="509">
        <f t="shared" si="62"/>
        <v>0</v>
      </c>
      <c r="T77" s="905">
        <f t="shared" si="86"/>
        <v>0</v>
      </c>
      <c r="U77" s="509">
        <f t="shared" si="87"/>
        <v>0</v>
      </c>
      <c r="V77" s="905">
        <f t="shared" si="88"/>
        <v>0</v>
      </c>
      <c r="W77" s="587">
        <f t="shared" si="89"/>
        <v>0</v>
      </c>
      <c r="X77" s="509">
        <f t="shared" si="90"/>
        <v>0</v>
      </c>
      <c r="Y77" s="906"/>
      <c r="Z77" s="437"/>
      <c r="AA77" s="437"/>
      <c r="AB77" s="437"/>
      <c r="AC77" s="437"/>
      <c r="AD77" s="437"/>
      <c r="AE77" s="439">
        <f t="shared" si="72"/>
        <v>0</v>
      </c>
      <c r="AF77" s="431">
        <f t="shared" si="73"/>
        <v>0</v>
      </c>
      <c r="AG77" s="431">
        <f t="shared" si="74"/>
        <v>0</v>
      </c>
      <c r="AH77" s="431">
        <f t="shared" si="75"/>
        <v>0</v>
      </c>
      <c r="AI77" s="431">
        <f t="shared" si="76"/>
        <v>0</v>
      </c>
      <c r="AJ77" s="509">
        <f t="shared" si="77"/>
        <v>0</v>
      </c>
      <c r="AK77" s="906"/>
      <c r="AL77" s="437"/>
      <c r="AM77" s="437"/>
      <c r="AN77" s="437"/>
      <c r="AO77" s="437"/>
      <c r="AP77" s="437"/>
      <c r="AQ77" s="439">
        <f t="shared" si="79"/>
        <v>0</v>
      </c>
      <c r="AR77" s="431">
        <f t="shared" si="80"/>
        <v>0</v>
      </c>
      <c r="AS77" s="431">
        <f t="shared" si="81"/>
        <v>0</v>
      </c>
      <c r="AT77" s="431">
        <f t="shared" si="82"/>
        <v>0</v>
      </c>
      <c r="AU77" s="431">
        <f t="shared" si="83"/>
        <v>0</v>
      </c>
      <c r="AV77" s="509">
        <f t="shared" si="84"/>
        <v>0</v>
      </c>
      <c r="AW77" s="1183"/>
      <c r="AX77" s="1184"/>
      <c r="AY77" s="1184"/>
      <c r="AZ77" s="1184"/>
      <c r="BA77" s="1184"/>
      <c r="BB77" s="1184"/>
      <c r="BC77" s="1185"/>
      <c r="BD77" s="1185"/>
      <c r="BE77" s="1185"/>
      <c r="BF77" s="1185"/>
      <c r="BG77" s="1185"/>
      <c r="BH77" s="1186"/>
      <c r="BI77" s="1183"/>
      <c r="BJ77" s="1184"/>
      <c r="BK77" s="1184"/>
      <c r="BL77" s="1184"/>
      <c r="BM77" s="1184"/>
      <c r="BN77" s="1184"/>
      <c r="BO77" s="1185"/>
      <c r="BP77" s="1185"/>
      <c r="BQ77" s="1185"/>
      <c r="BR77" s="1185"/>
      <c r="BS77" s="1185"/>
      <c r="BT77" s="1186"/>
      <c r="BU77" s="1190"/>
      <c r="BV77" s="1192"/>
      <c r="BW77" s="1288"/>
      <c r="BX77" s="1191"/>
      <c r="BY77" s="1192"/>
      <c r="BZ77" s="613">
        <f t="shared" si="63"/>
        <v>0</v>
      </c>
      <c r="CA77" s="614">
        <f t="shared" si="64"/>
        <v>0</v>
      </c>
      <c r="CB77" s="613">
        <f t="shared" si="65"/>
        <v>0</v>
      </c>
      <c r="CC77" s="577">
        <f t="shared" si="66"/>
        <v>0</v>
      </c>
      <c r="CD77" s="614">
        <f t="shared" si="67"/>
        <v>0</v>
      </c>
      <c r="CE77" s="616">
        <f t="shared" si="68"/>
        <v>0</v>
      </c>
      <c r="CF77" s="577">
        <f t="shared" si="69"/>
        <v>0</v>
      </c>
      <c r="CG77" s="614">
        <f t="shared" si="70"/>
        <v>0</v>
      </c>
    </row>
    <row r="78" spans="1:85" s="249" customFormat="1" ht="13.15" customHeight="1">
      <c r="A78" s="425"/>
      <c r="B78" s="425"/>
      <c r="C78" s="425"/>
      <c r="D78" s="427" t="s">
        <v>18</v>
      </c>
      <c r="E78" s="429" t="s">
        <v>184</v>
      </c>
      <c r="F78" s="428">
        <v>2021</v>
      </c>
      <c r="G78" s="430" t="s">
        <v>180</v>
      </c>
      <c r="H78" s="620">
        <f t="shared" si="54"/>
        <v>0</v>
      </c>
      <c r="I78" s="571">
        <f t="shared" si="55"/>
        <v>0</v>
      </c>
      <c r="J78" s="601">
        <f t="shared" si="56"/>
        <v>0</v>
      </c>
      <c r="K78" s="510"/>
      <c r="L78" s="1337"/>
      <c r="M78" s="1338"/>
      <c r="N78" s="620">
        <f t="shared" si="57"/>
        <v>0</v>
      </c>
      <c r="O78" s="571">
        <f t="shared" si="58"/>
        <v>0</v>
      </c>
      <c r="P78" s="621">
        <f t="shared" si="59"/>
        <v>0</v>
      </c>
      <c r="Q78" s="439">
        <f t="shared" si="60"/>
        <v>0</v>
      </c>
      <c r="R78" s="431">
        <f t="shared" si="61"/>
        <v>0</v>
      </c>
      <c r="S78" s="509">
        <f t="shared" si="62"/>
        <v>0</v>
      </c>
      <c r="T78" s="905">
        <f t="shared" si="86"/>
        <v>0</v>
      </c>
      <c r="U78" s="509">
        <f t="shared" si="87"/>
        <v>0</v>
      </c>
      <c r="V78" s="905">
        <f t="shared" si="88"/>
        <v>0</v>
      </c>
      <c r="W78" s="587">
        <f t="shared" si="89"/>
        <v>0</v>
      </c>
      <c r="X78" s="509">
        <f t="shared" si="90"/>
        <v>0</v>
      </c>
      <c r="Y78" s="906"/>
      <c r="Z78" s="437"/>
      <c r="AA78" s="437"/>
      <c r="AB78" s="437"/>
      <c r="AC78" s="437"/>
      <c r="AD78" s="437"/>
      <c r="AE78" s="439">
        <f t="shared" si="72"/>
        <v>0</v>
      </c>
      <c r="AF78" s="431">
        <f t="shared" si="73"/>
        <v>0</v>
      </c>
      <c r="AG78" s="431">
        <f t="shared" si="74"/>
        <v>0</v>
      </c>
      <c r="AH78" s="431">
        <f t="shared" si="75"/>
        <v>0</v>
      </c>
      <c r="AI78" s="431">
        <f t="shared" si="76"/>
        <v>0</v>
      </c>
      <c r="AJ78" s="509">
        <f t="shared" si="77"/>
        <v>0</v>
      </c>
      <c r="AK78" s="906"/>
      <c r="AL78" s="437"/>
      <c r="AM78" s="437"/>
      <c r="AN78" s="437"/>
      <c r="AO78" s="437"/>
      <c r="AP78" s="437"/>
      <c r="AQ78" s="439">
        <f t="shared" si="79"/>
        <v>0</v>
      </c>
      <c r="AR78" s="431">
        <f t="shared" si="80"/>
        <v>0</v>
      </c>
      <c r="AS78" s="431">
        <f t="shared" si="81"/>
        <v>0</v>
      </c>
      <c r="AT78" s="431">
        <f t="shared" si="82"/>
        <v>0</v>
      </c>
      <c r="AU78" s="431">
        <f t="shared" si="83"/>
        <v>0</v>
      </c>
      <c r="AV78" s="509">
        <f t="shared" si="84"/>
        <v>0</v>
      </c>
      <c r="AW78" s="1183"/>
      <c r="AX78" s="1184"/>
      <c r="AY78" s="1184"/>
      <c r="AZ78" s="1184"/>
      <c r="BA78" s="1184"/>
      <c r="BB78" s="1184"/>
      <c r="BC78" s="1185"/>
      <c r="BD78" s="1185"/>
      <c r="BE78" s="1185"/>
      <c r="BF78" s="1185"/>
      <c r="BG78" s="1185"/>
      <c r="BH78" s="1186"/>
      <c r="BI78" s="1183"/>
      <c r="BJ78" s="1184"/>
      <c r="BK78" s="1184"/>
      <c r="BL78" s="1184"/>
      <c r="BM78" s="1184"/>
      <c r="BN78" s="1184"/>
      <c r="BO78" s="1185"/>
      <c r="BP78" s="1185"/>
      <c r="BQ78" s="1185"/>
      <c r="BR78" s="1185"/>
      <c r="BS78" s="1185"/>
      <c r="BT78" s="1186"/>
      <c r="BU78" s="1190"/>
      <c r="BV78" s="1192"/>
      <c r="BW78" s="1288"/>
      <c r="BX78" s="1191"/>
      <c r="BY78" s="1192"/>
      <c r="BZ78" s="613">
        <f t="shared" si="63"/>
        <v>0</v>
      </c>
      <c r="CA78" s="614">
        <f t="shared" si="64"/>
        <v>0</v>
      </c>
      <c r="CB78" s="613">
        <f t="shared" si="65"/>
        <v>0</v>
      </c>
      <c r="CC78" s="577">
        <f t="shared" si="66"/>
        <v>0</v>
      </c>
      <c r="CD78" s="614">
        <f t="shared" si="67"/>
        <v>0</v>
      </c>
      <c r="CE78" s="616">
        <f t="shared" si="68"/>
        <v>0</v>
      </c>
      <c r="CF78" s="577">
        <f t="shared" si="69"/>
        <v>0</v>
      </c>
      <c r="CG78" s="614">
        <f t="shared" si="70"/>
        <v>0</v>
      </c>
    </row>
    <row r="79" spans="1:85" s="249" customFormat="1" ht="13.15" customHeight="1">
      <c r="A79" s="425"/>
      <c r="B79" s="425"/>
      <c r="C79" s="425"/>
      <c r="D79" s="427" t="s">
        <v>18</v>
      </c>
      <c r="E79" s="429" t="s">
        <v>184</v>
      </c>
      <c r="F79" s="428">
        <v>2021</v>
      </c>
      <c r="G79" s="430" t="s">
        <v>150</v>
      </c>
      <c r="H79" s="620">
        <f t="shared" si="54"/>
        <v>0</v>
      </c>
      <c r="I79" s="571">
        <f t="shared" si="55"/>
        <v>0</v>
      </c>
      <c r="J79" s="601">
        <f t="shared" si="56"/>
        <v>0</v>
      </c>
      <c r="K79" s="510"/>
      <c r="L79" s="1337"/>
      <c r="M79" s="1338"/>
      <c r="N79" s="620">
        <f t="shared" si="57"/>
        <v>0</v>
      </c>
      <c r="O79" s="571">
        <f t="shared" si="58"/>
        <v>0</v>
      </c>
      <c r="P79" s="621">
        <f t="shared" si="59"/>
        <v>0</v>
      </c>
      <c r="Q79" s="439">
        <f t="shared" si="60"/>
        <v>0</v>
      </c>
      <c r="R79" s="431">
        <f t="shared" si="61"/>
        <v>0</v>
      </c>
      <c r="S79" s="509">
        <f t="shared" si="62"/>
        <v>0</v>
      </c>
      <c r="T79" s="905">
        <f t="shared" si="86"/>
        <v>0</v>
      </c>
      <c r="U79" s="509">
        <f t="shared" si="87"/>
        <v>0</v>
      </c>
      <c r="V79" s="905">
        <f t="shared" si="88"/>
        <v>0</v>
      </c>
      <c r="W79" s="587">
        <f t="shared" si="89"/>
        <v>0</v>
      </c>
      <c r="X79" s="509">
        <f t="shared" si="90"/>
        <v>0</v>
      </c>
      <c r="Y79" s="906"/>
      <c r="Z79" s="437"/>
      <c r="AA79" s="437"/>
      <c r="AB79" s="437"/>
      <c r="AC79" s="437"/>
      <c r="AD79" s="437"/>
      <c r="AE79" s="439">
        <f t="shared" si="72"/>
        <v>0</v>
      </c>
      <c r="AF79" s="431">
        <f t="shared" si="73"/>
        <v>0</v>
      </c>
      <c r="AG79" s="431">
        <f t="shared" si="74"/>
        <v>0</v>
      </c>
      <c r="AH79" s="431">
        <f t="shared" si="75"/>
        <v>0</v>
      </c>
      <c r="AI79" s="431">
        <f t="shared" si="76"/>
        <v>0</v>
      </c>
      <c r="AJ79" s="509">
        <f t="shared" si="77"/>
        <v>0</v>
      </c>
      <c r="AK79" s="906"/>
      <c r="AL79" s="437"/>
      <c r="AM79" s="437"/>
      <c r="AN79" s="437"/>
      <c r="AO79" s="437"/>
      <c r="AP79" s="437"/>
      <c r="AQ79" s="439">
        <f t="shared" si="79"/>
        <v>0</v>
      </c>
      <c r="AR79" s="431">
        <f t="shared" si="80"/>
        <v>0</v>
      </c>
      <c r="AS79" s="431">
        <f t="shared" si="81"/>
        <v>0</v>
      </c>
      <c r="AT79" s="431">
        <f t="shared" si="82"/>
        <v>0</v>
      </c>
      <c r="AU79" s="431">
        <f t="shared" si="83"/>
        <v>0</v>
      </c>
      <c r="AV79" s="509">
        <f t="shared" si="84"/>
        <v>0</v>
      </c>
      <c r="AW79" s="1183"/>
      <c r="AX79" s="1184"/>
      <c r="AY79" s="1184"/>
      <c r="AZ79" s="1184"/>
      <c r="BA79" s="1184"/>
      <c r="BB79" s="1184"/>
      <c r="BC79" s="1185"/>
      <c r="BD79" s="1185"/>
      <c r="BE79" s="1185"/>
      <c r="BF79" s="1185"/>
      <c r="BG79" s="1185"/>
      <c r="BH79" s="1186"/>
      <c r="BI79" s="1183"/>
      <c r="BJ79" s="1184"/>
      <c r="BK79" s="1184"/>
      <c r="BL79" s="1184"/>
      <c r="BM79" s="1184"/>
      <c r="BN79" s="1184"/>
      <c r="BO79" s="1185"/>
      <c r="BP79" s="1185"/>
      <c r="BQ79" s="1185"/>
      <c r="BR79" s="1185"/>
      <c r="BS79" s="1185"/>
      <c r="BT79" s="1186"/>
      <c r="BU79" s="1190"/>
      <c r="BV79" s="1192"/>
      <c r="BW79" s="1288"/>
      <c r="BX79" s="1191"/>
      <c r="BY79" s="1192"/>
      <c r="BZ79" s="613">
        <f t="shared" si="63"/>
        <v>0</v>
      </c>
      <c r="CA79" s="614">
        <f t="shared" si="64"/>
        <v>0</v>
      </c>
      <c r="CB79" s="613">
        <f t="shared" si="65"/>
        <v>0</v>
      </c>
      <c r="CC79" s="577">
        <f t="shared" si="66"/>
        <v>0</v>
      </c>
      <c r="CD79" s="614">
        <f t="shared" si="67"/>
        <v>0</v>
      </c>
      <c r="CE79" s="616">
        <f t="shared" si="68"/>
        <v>0</v>
      </c>
      <c r="CF79" s="577">
        <f t="shared" si="69"/>
        <v>0</v>
      </c>
      <c r="CG79" s="614">
        <f t="shared" si="70"/>
        <v>0</v>
      </c>
    </row>
    <row r="80" spans="1:85" s="249" customFormat="1" ht="13.15" customHeight="1">
      <c r="A80" s="425"/>
      <c r="B80" s="425"/>
      <c r="C80" s="425"/>
      <c r="D80" s="427" t="s">
        <v>18</v>
      </c>
      <c r="E80" s="429" t="s">
        <v>184</v>
      </c>
      <c r="F80" s="428">
        <v>2021</v>
      </c>
      <c r="G80" s="430" t="s">
        <v>151</v>
      </c>
      <c r="H80" s="620">
        <f t="shared" si="54"/>
        <v>0</v>
      </c>
      <c r="I80" s="571">
        <f t="shared" si="55"/>
        <v>0</v>
      </c>
      <c r="J80" s="601">
        <f t="shared" si="56"/>
        <v>0</v>
      </c>
      <c r="K80" s="510"/>
      <c r="L80" s="1337"/>
      <c r="M80" s="1338"/>
      <c r="N80" s="620">
        <f t="shared" si="57"/>
        <v>0</v>
      </c>
      <c r="O80" s="571">
        <f t="shared" si="58"/>
        <v>0</v>
      </c>
      <c r="P80" s="621">
        <f t="shared" si="59"/>
        <v>0</v>
      </c>
      <c r="Q80" s="439">
        <f t="shared" si="60"/>
        <v>0</v>
      </c>
      <c r="R80" s="431">
        <f t="shared" si="61"/>
        <v>0</v>
      </c>
      <c r="S80" s="509">
        <f t="shared" si="62"/>
        <v>0</v>
      </c>
      <c r="T80" s="905">
        <f t="shared" si="86"/>
        <v>0</v>
      </c>
      <c r="U80" s="509">
        <f t="shared" si="87"/>
        <v>0</v>
      </c>
      <c r="V80" s="905">
        <f t="shared" si="88"/>
        <v>0</v>
      </c>
      <c r="W80" s="587">
        <f t="shared" si="89"/>
        <v>0</v>
      </c>
      <c r="X80" s="509">
        <f t="shared" si="90"/>
        <v>0</v>
      </c>
      <c r="Y80" s="906"/>
      <c r="Z80" s="437"/>
      <c r="AA80" s="437"/>
      <c r="AB80" s="437"/>
      <c r="AC80" s="437"/>
      <c r="AD80" s="437"/>
      <c r="AE80" s="439">
        <f t="shared" si="72"/>
        <v>0</v>
      </c>
      <c r="AF80" s="431">
        <f t="shared" si="73"/>
        <v>0</v>
      </c>
      <c r="AG80" s="431">
        <f t="shared" si="74"/>
        <v>0</v>
      </c>
      <c r="AH80" s="431">
        <f t="shared" si="75"/>
        <v>0</v>
      </c>
      <c r="AI80" s="431">
        <f t="shared" si="76"/>
        <v>0</v>
      </c>
      <c r="AJ80" s="509">
        <f t="shared" si="77"/>
        <v>0</v>
      </c>
      <c r="AK80" s="906"/>
      <c r="AL80" s="437"/>
      <c r="AM80" s="437"/>
      <c r="AN80" s="437"/>
      <c r="AO80" s="437"/>
      <c r="AP80" s="437"/>
      <c r="AQ80" s="439">
        <f t="shared" si="79"/>
        <v>0</v>
      </c>
      <c r="AR80" s="431">
        <f t="shared" si="80"/>
        <v>0</v>
      </c>
      <c r="AS80" s="431">
        <f t="shared" si="81"/>
        <v>0</v>
      </c>
      <c r="AT80" s="431">
        <f t="shared" si="82"/>
        <v>0</v>
      </c>
      <c r="AU80" s="431">
        <f t="shared" si="83"/>
        <v>0</v>
      </c>
      <c r="AV80" s="509">
        <f t="shared" si="84"/>
        <v>0</v>
      </c>
      <c r="AW80" s="1183"/>
      <c r="AX80" s="1184"/>
      <c r="AY80" s="1184"/>
      <c r="AZ80" s="1184"/>
      <c r="BA80" s="1184"/>
      <c r="BB80" s="1184"/>
      <c r="BC80" s="1185"/>
      <c r="BD80" s="1185"/>
      <c r="BE80" s="1185"/>
      <c r="BF80" s="1185"/>
      <c r="BG80" s="1185"/>
      <c r="BH80" s="1186"/>
      <c r="BI80" s="1183"/>
      <c r="BJ80" s="1184"/>
      <c r="BK80" s="1184"/>
      <c r="BL80" s="1184"/>
      <c r="BM80" s="1184"/>
      <c r="BN80" s="1184"/>
      <c r="BO80" s="1185"/>
      <c r="BP80" s="1185"/>
      <c r="BQ80" s="1185"/>
      <c r="BR80" s="1185"/>
      <c r="BS80" s="1185"/>
      <c r="BT80" s="1186"/>
      <c r="BU80" s="1190"/>
      <c r="BV80" s="1192"/>
      <c r="BW80" s="1288"/>
      <c r="BX80" s="1191"/>
      <c r="BY80" s="1192"/>
      <c r="BZ80" s="613">
        <f t="shared" si="63"/>
        <v>0</v>
      </c>
      <c r="CA80" s="614">
        <f t="shared" si="64"/>
        <v>0</v>
      </c>
      <c r="CB80" s="613">
        <f t="shared" si="65"/>
        <v>0</v>
      </c>
      <c r="CC80" s="577">
        <f t="shared" si="66"/>
        <v>0</v>
      </c>
      <c r="CD80" s="614">
        <f t="shared" si="67"/>
        <v>0</v>
      </c>
      <c r="CE80" s="616">
        <f t="shared" si="68"/>
        <v>0</v>
      </c>
      <c r="CF80" s="577">
        <f t="shared" si="69"/>
        <v>0</v>
      </c>
      <c r="CG80" s="614">
        <f t="shared" si="70"/>
        <v>0</v>
      </c>
    </row>
    <row r="81" spans="1:85" s="249" customFormat="1" ht="13.15" customHeight="1">
      <c r="A81" s="425"/>
      <c r="B81" s="425"/>
      <c r="C81" s="425"/>
      <c r="D81" s="427" t="s">
        <v>18</v>
      </c>
      <c r="E81" s="429" t="s">
        <v>184</v>
      </c>
      <c r="F81" s="428">
        <v>2021</v>
      </c>
      <c r="G81" s="430" t="s">
        <v>152</v>
      </c>
      <c r="H81" s="620">
        <f t="shared" si="54"/>
        <v>0</v>
      </c>
      <c r="I81" s="571">
        <f t="shared" si="55"/>
        <v>0</v>
      </c>
      <c r="J81" s="601">
        <f t="shared" si="56"/>
        <v>0</v>
      </c>
      <c r="K81" s="510"/>
      <c r="L81" s="1337"/>
      <c r="M81" s="1338"/>
      <c r="N81" s="620">
        <f t="shared" si="57"/>
        <v>0</v>
      </c>
      <c r="O81" s="571">
        <f t="shared" si="58"/>
        <v>0</v>
      </c>
      <c r="P81" s="621">
        <f t="shared" si="59"/>
        <v>0</v>
      </c>
      <c r="Q81" s="439">
        <f t="shared" si="60"/>
        <v>0</v>
      </c>
      <c r="R81" s="431">
        <f t="shared" si="61"/>
        <v>0</v>
      </c>
      <c r="S81" s="509">
        <f t="shared" si="62"/>
        <v>0</v>
      </c>
      <c r="T81" s="905">
        <f t="shared" si="86"/>
        <v>0</v>
      </c>
      <c r="U81" s="509">
        <f t="shared" si="87"/>
        <v>0</v>
      </c>
      <c r="V81" s="905">
        <f t="shared" si="88"/>
        <v>0</v>
      </c>
      <c r="W81" s="587">
        <f t="shared" si="89"/>
        <v>0</v>
      </c>
      <c r="X81" s="509">
        <f t="shared" si="90"/>
        <v>0</v>
      </c>
      <c r="Y81" s="906"/>
      <c r="Z81" s="437"/>
      <c r="AA81" s="437"/>
      <c r="AB81" s="437"/>
      <c r="AC81" s="437"/>
      <c r="AD81" s="437"/>
      <c r="AE81" s="439">
        <f t="shared" si="72"/>
        <v>0</v>
      </c>
      <c r="AF81" s="431">
        <f t="shared" si="73"/>
        <v>0</v>
      </c>
      <c r="AG81" s="431">
        <f t="shared" si="74"/>
        <v>0</v>
      </c>
      <c r="AH81" s="431">
        <f t="shared" si="75"/>
        <v>0</v>
      </c>
      <c r="AI81" s="431">
        <f t="shared" si="76"/>
        <v>0</v>
      </c>
      <c r="AJ81" s="509">
        <f t="shared" si="77"/>
        <v>0</v>
      </c>
      <c r="AK81" s="906"/>
      <c r="AL81" s="437"/>
      <c r="AM81" s="437"/>
      <c r="AN81" s="437"/>
      <c r="AO81" s="437"/>
      <c r="AP81" s="437"/>
      <c r="AQ81" s="439">
        <f t="shared" si="79"/>
        <v>0</v>
      </c>
      <c r="AR81" s="431">
        <f t="shared" si="80"/>
        <v>0</v>
      </c>
      <c r="AS81" s="431">
        <f t="shared" si="81"/>
        <v>0</v>
      </c>
      <c r="AT81" s="431">
        <f t="shared" si="82"/>
        <v>0</v>
      </c>
      <c r="AU81" s="431">
        <f t="shared" si="83"/>
        <v>0</v>
      </c>
      <c r="AV81" s="509">
        <f t="shared" si="84"/>
        <v>0</v>
      </c>
      <c r="AW81" s="1183"/>
      <c r="AX81" s="1184"/>
      <c r="AY81" s="1184"/>
      <c r="AZ81" s="1184"/>
      <c r="BA81" s="1184"/>
      <c r="BB81" s="1184"/>
      <c r="BC81" s="1185"/>
      <c r="BD81" s="1185"/>
      <c r="BE81" s="1185"/>
      <c r="BF81" s="1185"/>
      <c r="BG81" s="1185"/>
      <c r="BH81" s="1186"/>
      <c r="BI81" s="1183"/>
      <c r="BJ81" s="1184"/>
      <c r="BK81" s="1184"/>
      <c r="BL81" s="1184"/>
      <c r="BM81" s="1184"/>
      <c r="BN81" s="1184"/>
      <c r="BO81" s="1185"/>
      <c r="BP81" s="1185"/>
      <c r="BQ81" s="1185"/>
      <c r="BR81" s="1185"/>
      <c r="BS81" s="1185"/>
      <c r="BT81" s="1186"/>
      <c r="BU81" s="1190"/>
      <c r="BV81" s="1192"/>
      <c r="BW81" s="1288"/>
      <c r="BX81" s="1191"/>
      <c r="BY81" s="1192"/>
      <c r="BZ81" s="613">
        <f t="shared" si="63"/>
        <v>0</v>
      </c>
      <c r="CA81" s="614">
        <f t="shared" si="64"/>
        <v>0</v>
      </c>
      <c r="CB81" s="613">
        <f t="shared" si="65"/>
        <v>0</v>
      </c>
      <c r="CC81" s="577">
        <f t="shared" si="66"/>
        <v>0</v>
      </c>
      <c r="CD81" s="614">
        <f t="shared" si="67"/>
        <v>0</v>
      </c>
      <c r="CE81" s="616">
        <f t="shared" si="68"/>
        <v>0</v>
      </c>
      <c r="CF81" s="577">
        <f t="shared" si="69"/>
        <v>0</v>
      </c>
      <c r="CG81" s="614">
        <f t="shared" si="70"/>
        <v>0</v>
      </c>
    </row>
    <row r="82" spans="1:85" s="249" customFormat="1" ht="13.15" customHeight="1">
      <c r="A82" s="425"/>
      <c r="B82" s="425"/>
      <c r="C82" s="425"/>
      <c r="D82" s="427" t="s">
        <v>18</v>
      </c>
      <c r="E82" s="429" t="s">
        <v>184</v>
      </c>
      <c r="F82" s="428">
        <v>2021</v>
      </c>
      <c r="G82" s="430" t="s">
        <v>145</v>
      </c>
      <c r="H82" s="620">
        <f t="shared" si="54"/>
        <v>0</v>
      </c>
      <c r="I82" s="571">
        <f t="shared" si="55"/>
        <v>0</v>
      </c>
      <c r="J82" s="601">
        <f t="shared" si="56"/>
        <v>0</v>
      </c>
      <c r="K82" s="510"/>
      <c r="L82" s="1337"/>
      <c r="M82" s="1338"/>
      <c r="N82" s="620">
        <f t="shared" si="57"/>
        <v>0</v>
      </c>
      <c r="O82" s="571">
        <f t="shared" si="58"/>
        <v>0</v>
      </c>
      <c r="P82" s="621">
        <f t="shared" si="59"/>
        <v>0</v>
      </c>
      <c r="Q82" s="439">
        <f t="shared" si="60"/>
        <v>0</v>
      </c>
      <c r="R82" s="431">
        <f t="shared" si="61"/>
        <v>0</v>
      </c>
      <c r="S82" s="509">
        <f t="shared" si="62"/>
        <v>0</v>
      </c>
      <c r="T82" s="905">
        <f t="shared" si="86"/>
        <v>0</v>
      </c>
      <c r="U82" s="509">
        <f t="shared" si="87"/>
        <v>0</v>
      </c>
      <c r="V82" s="905">
        <f t="shared" si="88"/>
        <v>0</v>
      </c>
      <c r="W82" s="587">
        <f t="shared" si="89"/>
        <v>0</v>
      </c>
      <c r="X82" s="509">
        <f t="shared" si="90"/>
        <v>0</v>
      </c>
      <c r="Y82" s="906"/>
      <c r="Z82" s="437"/>
      <c r="AA82" s="437"/>
      <c r="AB82" s="437"/>
      <c r="AC82" s="437"/>
      <c r="AD82" s="437"/>
      <c r="AE82" s="439">
        <f t="shared" si="72"/>
        <v>0</v>
      </c>
      <c r="AF82" s="431">
        <f t="shared" si="73"/>
        <v>0</v>
      </c>
      <c r="AG82" s="431">
        <f t="shared" si="74"/>
        <v>0</v>
      </c>
      <c r="AH82" s="431">
        <f t="shared" si="75"/>
        <v>0</v>
      </c>
      <c r="AI82" s="431">
        <f t="shared" si="76"/>
        <v>0</v>
      </c>
      <c r="AJ82" s="509">
        <f t="shared" si="77"/>
        <v>0</v>
      </c>
      <c r="AK82" s="906"/>
      <c r="AL82" s="437"/>
      <c r="AM82" s="437"/>
      <c r="AN82" s="437"/>
      <c r="AO82" s="437"/>
      <c r="AP82" s="437"/>
      <c r="AQ82" s="439">
        <f t="shared" si="79"/>
        <v>0</v>
      </c>
      <c r="AR82" s="431">
        <f t="shared" si="80"/>
        <v>0</v>
      </c>
      <c r="AS82" s="431">
        <f t="shared" si="81"/>
        <v>0</v>
      </c>
      <c r="AT82" s="431">
        <f t="shared" si="82"/>
        <v>0</v>
      </c>
      <c r="AU82" s="431">
        <f t="shared" si="83"/>
        <v>0</v>
      </c>
      <c r="AV82" s="509">
        <f t="shared" si="84"/>
        <v>0</v>
      </c>
      <c r="AW82" s="1183"/>
      <c r="AX82" s="1184"/>
      <c r="AY82" s="1184"/>
      <c r="AZ82" s="1184"/>
      <c r="BA82" s="1184"/>
      <c r="BB82" s="1184"/>
      <c r="BC82" s="1185"/>
      <c r="BD82" s="1185"/>
      <c r="BE82" s="1185"/>
      <c r="BF82" s="1185"/>
      <c r="BG82" s="1185"/>
      <c r="BH82" s="1186"/>
      <c r="BI82" s="1183"/>
      <c r="BJ82" s="1184"/>
      <c r="BK82" s="1184"/>
      <c r="BL82" s="1184"/>
      <c r="BM82" s="1184"/>
      <c r="BN82" s="1184"/>
      <c r="BO82" s="1185"/>
      <c r="BP82" s="1185"/>
      <c r="BQ82" s="1185"/>
      <c r="BR82" s="1185"/>
      <c r="BS82" s="1185"/>
      <c r="BT82" s="1186"/>
      <c r="BU82" s="1190"/>
      <c r="BV82" s="1192"/>
      <c r="BW82" s="1288"/>
      <c r="BX82" s="1191"/>
      <c r="BY82" s="1192"/>
      <c r="BZ82" s="613">
        <f t="shared" si="63"/>
        <v>0</v>
      </c>
      <c r="CA82" s="614">
        <f t="shared" si="64"/>
        <v>0</v>
      </c>
      <c r="CB82" s="613">
        <f t="shared" si="65"/>
        <v>0</v>
      </c>
      <c r="CC82" s="577">
        <f t="shared" si="66"/>
        <v>0</v>
      </c>
      <c r="CD82" s="614">
        <f t="shared" si="67"/>
        <v>0</v>
      </c>
      <c r="CE82" s="616">
        <f t="shared" si="68"/>
        <v>0</v>
      </c>
      <c r="CF82" s="577">
        <f t="shared" si="69"/>
        <v>0</v>
      </c>
      <c r="CG82" s="614">
        <f t="shared" si="70"/>
        <v>0</v>
      </c>
    </row>
    <row r="83" spans="1:85" s="249" customFormat="1" ht="13.15" customHeight="1">
      <c r="A83" s="425"/>
      <c r="B83" s="425"/>
      <c r="C83" s="425"/>
      <c r="D83" s="427" t="s">
        <v>18</v>
      </c>
      <c r="E83" s="429" t="s">
        <v>184</v>
      </c>
      <c r="F83" s="428">
        <v>2021</v>
      </c>
      <c r="G83" s="430" t="s">
        <v>181</v>
      </c>
      <c r="H83" s="620">
        <f t="shared" ref="H83:H104" si="91">IF(ISNUMBER(AW61),AW61,0)</f>
        <v>0</v>
      </c>
      <c r="I83" s="571">
        <f t="shared" ref="I83:I104" si="92">IF(ISNUMBER(BA61),BA61,0)</f>
        <v>0</v>
      </c>
      <c r="J83" s="601">
        <f t="shared" ref="J83:J104" si="93">IF(ISNUMBER(BE61),BE61,0)</f>
        <v>0</v>
      </c>
      <c r="K83" s="510"/>
      <c r="L83" s="1337"/>
      <c r="M83" s="1338"/>
      <c r="N83" s="620">
        <f t="shared" ref="N83:N104" si="94">IF(ISNUMBER(BI61),BI61,0)</f>
        <v>0</v>
      </c>
      <c r="O83" s="571">
        <f t="shared" ref="O83:O104" si="95">IF(ISNUMBER(BM61),BM61,0)</f>
        <v>0</v>
      </c>
      <c r="P83" s="621">
        <f t="shared" ref="P83:P104" si="96">IF(ISNUMBER(BQ61),BQ61,0)</f>
        <v>0</v>
      </c>
      <c r="Q83" s="439">
        <f t="shared" si="60"/>
        <v>0</v>
      </c>
      <c r="R83" s="431">
        <f t="shared" si="61"/>
        <v>0</v>
      </c>
      <c r="S83" s="509">
        <f t="shared" si="62"/>
        <v>0</v>
      </c>
      <c r="T83" s="905">
        <f t="shared" si="86"/>
        <v>0</v>
      </c>
      <c r="U83" s="509">
        <f t="shared" si="87"/>
        <v>0</v>
      </c>
      <c r="V83" s="905">
        <f t="shared" si="88"/>
        <v>0</v>
      </c>
      <c r="W83" s="587">
        <f t="shared" si="89"/>
        <v>0</v>
      </c>
      <c r="X83" s="509">
        <f t="shared" si="90"/>
        <v>0</v>
      </c>
      <c r="Y83" s="906"/>
      <c r="Z83" s="437"/>
      <c r="AA83" s="437"/>
      <c r="AB83" s="437"/>
      <c r="AC83" s="437"/>
      <c r="AD83" s="437"/>
      <c r="AE83" s="439">
        <f t="shared" si="72"/>
        <v>0</v>
      </c>
      <c r="AF83" s="431">
        <f t="shared" si="73"/>
        <v>0</v>
      </c>
      <c r="AG83" s="431">
        <f t="shared" si="74"/>
        <v>0</v>
      </c>
      <c r="AH83" s="431">
        <f t="shared" si="75"/>
        <v>0</v>
      </c>
      <c r="AI83" s="431">
        <f t="shared" si="76"/>
        <v>0</v>
      </c>
      <c r="AJ83" s="509">
        <f t="shared" si="77"/>
        <v>0</v>
      </c>
      <c r="AK83" s="906"/>
      <c r="AL83" s="437"/>
      <c r="AM83" s="437"/>
      <c r="AN83" s="437"/>
      <c r="AO83" s="437"/>
      <c r="AP83" s="437"/>
      <c r="AQ83" s="439">
        <f t="shared" si="79"/>
        <v>0</v>
      </c>
      <c r="AR83" s="431">
        <f t="shared" si="80"/>
        <v>0</v>
      </c>
      <c r="AS83" s="431">
        <f t="shared" si="81"/>
        <v>0</v>
      </c>
      <c r="AT83" s="431">
        <f t="shared" si="82"/>
        <v>0</v>
      </c>
      <c r="AU83" s="431">
        <f t="shared" si="83"/>
        <v>0</v>
      </c>
      <c r="AV83" s="509">
        <f t="shared" si="84"/>
        <v>0</v>
      </c>
      <c r="AW83" s="1183"/>
      <c r="AX83" s="1184"/>
      <c r="AY83" s="1184"/>
      <c r="AZ83" s="1184"/>
      <c r="BA83" s="1184"/>
      <c r="BB83" s="1184"/>
      <c r="BC83" s="1185"/>
      <c r="BD83" s="1185"/>
      <c r="BE83" s="1185"/>
      <c r="BF83" s="1185"/>
      <c r="BG83" s="1185"/>
      <c r="BH83" s="1186"/>
      <c r="BI83" s="1183"/>
      <c r="BJ83" s="1184"/>
      <c r="BK83" s="1184"/>
      <c r="BL83" s="1184"/>
      <c r="BM83" s="1184"/>
      <c r="BN83" s="1184"/>
      <c r="BO83" s="1185"/>
      <c r="BP83" s="1185"/>
      <c r="BQ83" s="1185"/>
      <c r="BR83" s="1185"/>
      <c r="BS83" s="1185"/>
      <c r="BT83" s="1186"/>
      <c r="BU83" s="1190"/>
      <c r="BV83" s="1192"/>
      <c r="BW83" s="1288"/>
      <c r="BX83" s="1191"/>
      <c r="BY83" s="1192"/>
      <c r="BZ83" s="613">
        <f t="shared" si="63"/>
        <v>0</v>
      </c>
      <c r="CA83" s="614">
        <f t="shared" si="64"/>
        <v>0</v>
      </c>
      <c r="CB83" s="613">
        <f t="shared" si="65"/>
        <v>0</v>
      </c>
      <c r="CC83" s="577">
        <f t="shared" si="66"/>
        <v>0</v>
      </c>
      <c r="CD83" s="614">
        <f t="shared" si="67"/>
        <v>0</v>
      </c>
      <c r="CE83" s="616">
        <f t="shared" si="68"/>
        <v>0</v>
      </c>
      <c r="CF83" s="577">
        <f t="shared" si="69"/>
        <v>0</v>
      </c>
      <c r="CG83" s="614">
        <f t="shared" si="70"/>
        <v>0</v>
      </c>
    </row>
    <row r="84" spans="1:85" s="249" customFormat="1" ht="13.15" customHeight="1">
      <c r="A84" s="425"/>
      <c r="B84" s="425"/>
      <c r="C84" s="425"/>
      <c r="D84" s="427" t="s">
        <v>16</v>
      </c>
      <c r="E84" s="429" t="s">
        <v>184</v>
      </c>
      <c r="F84" s="428">
        <v>2021</v>
      </c>
      <c r="G84" s="432" t="s">
        <v>146</v>
      </c>
      <c r="H84" s="620">
        <f t="shared" si="91"/>
        <v>0</v>
      </c>
      <c r="I84" s="571">
        <f t="shared" si="92"/>
        <v>0</v>
      </c>
      <c r="J84" s="601">
        <f t="shared" si="93"/>
        <v>0</v>
      </c>
      <c r="K84" s="510"/>
      <c r="L84" s="1337"/>
      <c r="M84" s="1338"/>
      <c r="N84" s="620">
        <f t="shared" si="94"/>
        <v>0</v>
      </c>
      <c r="O84" s="571">
        <f t="shared" si="95"/>
        <v>0</v>
      </c>
      <c r="P84" s="621">
        <f t="shared" si="96"/>
        <v>0</v>
      </c>
      <c r="Q84" s="439">
        <f t="shared" si="60"/>
        <v>0</v>
      </c>
      <c r="R84" s="431">
        <f t="shared" si="61"/>
        <v>0</v>
      </c>
      <c r="S84" s="509">
        <f t="shared" si="62"/>
        <v>0</v>
      </c>
      <c r="T84" s="905">
        <f t="shared" si="86"/>
        <v>0</v>
      </c>
      <c r="U84" s="509">
        <f t="shared" si="87"/>
        <v>0</v>
      </c>
      <c r="V84" s="905">
        <f t="shared" si="88"/>
        <v>0</v>
      </c>
      <c r="W84" s="587">
        <f t="shared" si="89"/>
        <v>0</v>
      </c>
      <c r="X84" s="509">
        <f t="shared" si="90"/>
        <v>0</v>
      </c>
      <c r="Y84" s="906"/>
      <c r="Z84" s="437"/>
      <c r="AA84" s="437"/>
      <c r="AB84" s="437"/>
      <c r="AC84" s="437"/>
      <c r="AD84" s="437"/>
      <c r="AE84" s="439">
        <f t="shared" si="72"/>
        <v>0</v>
      </c>
      <c r="AF84" s="431">
        <f t="shared" si="73"/>
        <v>0</v>
      </c>
      <c r="AG84" s="431">
        <f t="shared" si="74"/>
        <v>0</v>
      </c>
      <c r="AH84" s="431">
        <f t="shared" si="75"/>
        <v>0</v>
      </c>
      <c r="AI84" s="431">
        <f t="shared" si="76"/>
        <v>0</v>
      </c>
      <c r="AJ84" s="509">
        <f t="shared" si="77"/>
        <v>0</v>
      </c>
      <c r="AK84" s="906"/>
      <c r="AL84" s="437"/>
      <c r="AM84" s="437"/>
      <c r="AN84" s="437"/>
      <c r="AO84" s="437"/>
      <c r="AP84" s="437"/>
      <c r="AQ84" s="439">
        <f t="shared" si="79"/>
        <v>0</v>
      </c>
      <c r="AR84" s="431">
        <f t="shared" si="80"/>
        <v>0</v>
      </c>
      <c r="AS84" s="431">
        <f t="shared" si="81"/>
        <v>0</v>
      </c>
      <c r="AT84" s="431">
        <f t="shared" si="82"/>
        <v>0</v>
      </c>
      <c r="AU84" s="431">
        <f t="shared" si="83"/>
        <v>0</v>
      </c>
      <c r="AV84" s="509">
        <f t="shared" si="84"/>
        <v>0</v>
      </c>
      <c r="AW84" s="1183"/>
      <c r="AX84" s="1184"/>
      <c r="AY84" s="1184"/>
      <c r="AZ84" s="1184"/>
      <c r="BA84" s="1184"/>
      <c r="BB84" s="1184"/>
      <c r="BC84" s="1185"/>
      <c r="BD84" s="1185"/>
      <c r="BE84" s="1185"/>
      <c r="BF84" s="1185"/>
      <c r="BG84" s="1185"/>
      <c r="BH84" s="1186"/>
      <c r="BI84" s="1183"/>
      <c r="BJ84" s="1184"/>
      <c r="BK84" s="1184"/>
      <c r="BL84" s="1184"/>
      <c r="BM84" s="1184"/>
      <c r="BN84" s="1184"/>
      <c r="BO84" s="1185"/>
      <c r="BP84" s="1185"/>
      <c r="BQ84" s="1185"/>
      <c r="BR84" s="1185"/>
      <c r="BS84" s="1185"/>
      <c r="BT84" s="1186"/>
      <c r="BU84" s="1190"/>
      <c r="BV84" s="1192"/>
      <c r="BW84" s="1288"/>
      <c r="BX84" s="1191"/>
      <c r="BY84" s="1192"/>
      <c r="BZ84" s="613">
        <f t="shared" si="63"/>
        <v>0</v>
      </c>
      <c r="CA84" s="614">
        <f t="shared" si="64"/>
        <v>0</v>
      </c>
      <c r="CB84" s="613">
        <f t="shared" si="65"/>
        <v>0</v>
      </c>
      <c r="CC84" s="577">
        <f t="shared" si="66"/>
        <v>0</v>
      </c>
      <c r="CD84" s="614">
        <f t="shared" si="67"/>
        <v>0</v>
      </c>
      <c r="CE84" s="616">
        <f t="shared" si="68"/>
        <v>0</v>
      </c>
      <c r="CF84" s="577">
        <f t="shared" si="69"/>
        <v>0</v>
      </c>
      <c r="CG84" s="614">
        <f t="shared" si="70"/>
        <v>0</v>
      </c>
    </row>
    <row r="85" spans="1:85" s="249" customFormat="1" ht="13.15" customHeight="1">
      <c r="A85" s="425"/>
      <c r="B85" s="425"/>
      <c r="C85" s="425"/>
      <c r="D85" s="427" t="s">
        <v>16</v>
      </c>
      <c r="E85" s="429" t="s">
        <v>184</v>
      </c>
      <c r="F85" s="428">
        <v>2021</v>
      </c>
      <c r="G85" s="432" t="s">
        <v>153</v>
      </c>
      <c r="H85" s="620">
        <f t="shared" si="91"/>
        <v>0</v>
      </c>
      <c r="I85" s="571">
        <f t="shared" si="92"/>
        <v>0</v>
      </c>
      <c r="J85" s="601">
        <f t="shared" si="93"/>
        <v>0</v>
      </c>
      <c r="K85" s="510"/>
      <c r="L85" s="1337"/>
      <c r="M85" s="1338"/>
      <c r="N85" s="620">
        <f t="shared" si="94"/>
        <v>0</v>
      </c>
      <c r="O85" s="571">
        <f t="shared" si="95"/>
        <v>0</v>
      </c>
      <c r="P85" s="621">
        <f t="shared" si="96"/>
        <v>0</v>
      </c>
      <c r="Q85" s="439">
        <f t="shared" si="60"/>
        <v>0</v>
      </c>
      <c r="R85" s="431">
        <f t="shared" si="61"/>
        <v>0</v>
      </c>
      <c r="S85" s="509">
        <f t="shared" si="62"/>
        <v>0</v>
      </c>
      <c r="T85" s="905">
        <f t="shared" si="86"/>
        <v>0</v>
      </c>
      <c r="U85" s="509">
        <f t="shared" si="87"/>
        <v>0</v>
      </c>
      <c r="V85" s="905">
        <f t="shared" si="88"/>
        <v>0</v>
      </c>
      <c r="W85" s="587">
        <f t="shared" si="89"/>
        <v>0</v>
      </c>
      <c r="X85" s="509">
        <f t="shared" si="90"/>
        <v>0</v>
      </c>
      <c r="Y85" s="906"/>
      <c r="Z85" s="437"/>
      <c r="AA85" s="437"/>
      <c r="AB85" s="437"/>
      <c r="AC85" s="437"/>
      <c r="AD85" s="437"/>
      <c r="AE85" s="439">
        <f t="shared" si="72"/>
        <v>0</v>
      </c>
      <c r="AF85" s="431">
        <f t="shared" si="73"/>
        <v>0</v>
      </c>
      <c r="AG85" s="431">
        <f t="shared" si="74"/>
        <v>0</v>
      </c>
      <c r="AH85" s="431">
        <f t="shared" si="75"/>
        <v>0</v>
      </c>
      <c r="AI85" s="431">
        <f t="shared" si="76"/>
        <v>0</v>
      </c>
      <c r="AJ85" s="509">
        <f t="shared" si="77"/>
        <v>0</v>
      </c>
      <c r="AK85" s="906"/>
      <c r="AL85" s="437"/>
      <c r="AM85" s="437"/>
      <c r="AN85" s="437"/>
      <c r="AO85" s="437"/>
      <c r="AP85" s="437"/>
      <c r="AQ85" s="439">
        <f t="shared" si="79"/>
        <v>0</v>
      </c>
      <c r="AR85" s="431">
        <f t="shared" si="80"/>
        <v>0</v>
      </c>
      <c r="AS85" s="431">
        <f t="shared" si="81"/>
        <v>0</v>
      </c>
      <c r="AT85" s="431">
        <f t="shared" si="82"/>
        <v>0</v>
      </c>
      <c r="AU85" s="431">
        <f t="shared" si="83"/>
        <v>0</v>
      </c>
      <c r="AV85" s="509">
        <f t="shared" si="84"/>
        <v>0</v>
      </c>
      <c r="AW85" s="1183"/>
      <c r="AX85" s="1184"/>
      <c r="AY85" s="1184"/>
      <c r="AZ85" s="1184"/>
      <c r="BA85" s="1184"/>
      <c r="BB85" s="1184"/>
      <c r="BC85" s="1185"/>
      <c r="BD85" s="1185"/>
      <c r="BE85" s="1185"/>
      <c r="BF85" s="1185"/>
      <c r="BG85" s="1185"/>
      <c r="BH85" s="1186"/>
      <c r="BI85" s="1183"/>
      <c r="BJ85" s="1184"/>
      <c r="BK85" s="1184"/>
      <c r="BL85" s="1184"/>
      <c r="BM85" s="1184"/>
      <c r="BN85" s="1184"/>
      <c r="BO85" s="1185"/>
      <c r="BP85" s="1185"/>
      <c r="BQ85" s="1185"/>
      <c r="BR85" s="1185"/>
      <c r="BS85" s="1185"/>
      <c r="BT85" s="1186"/>
      <c r="BU85" s="1190"/>
      <c r="BV85" s="1192"/>
      <c r="BW85" s="1288"/>
      <c r="BX85" s="1191"/>
      <c r="BY85" s="1192"/>
      <c r="BZ85" s="613">
        <f t="shared" si="63"/>
        <v>0</v>
      </c>
      <c r="CA85" s="614">
        <f t="shared" si="64"/>
        <v>0</v>
      </c>
      <c r="CB85" s="613">
        <f t="shared" si="65"/>
        <v>0</v>
      </c>
      <c r="CC85" s="577">
        <f t="shared" si="66"/>
        <v>0</v>
      </c>
      <c r="CD85" s="614">
        <f t="shared" si="67"/>
        <v>0</v>
      </c>
      <c r="CE85" s="616">
        <f t="shared" si="68"/>
        <v>0</v>
      </c>
      <c r="CF85" s="577">
        <f t="shared" si="69"/>
        <v>0</v>
      </c>
      <c r="CG85" s="614">
        <f t="shared" si="70"/>
        <v>0</v>
      </c>
    </row>
    <row r="86" spans="1:85" s="249" customFormat="1" ht="13.15" customHeight="1">
      <c r="A86" s="425"/>
      <c r="B86" s="425"/>
      <c r="C86" s="425"/>
      <c r="D86" s="427" t="s">
        <v>18</v>
      </c>
      <c r="E86" s="429" t="s">
        <v>184</v>
      </c>
      <c r="F86" s="428">
        <v>2021</v>
      </c>
      <c r="G86" s="430" t="s">
        <v>148</v>
      </c>
      <c r="H86" s="620">
        <f t="shared" si="91"/>
        <v>0</v>
      </c>
      <c r="I86" s="571">
        <f t="shared" si="92"/>
        <v>0</v>
      </c>
      <c r="J86" s="601">
        <f t="shared" si="93"/>
        <v>0</v>
      </c>
      <c r="K86" s="510"/>
      <c r="L86" s="1337"/>
      <c r="M86" s="1338"/>
      <c r="N86" s="620">
        <f t="shared" si="94"/>
        <v>0</v>
      </c>
      <c r="O86" s="571">
        <f t="shared" si="95"/>
        <v>0</v>
      </c>
      <c r="P86" s="621">
        <f t="shared" si="96"/>
        <v>0</v>
      </c>
      <c r="Q86" s="439">
        <f t="shared" si="60"/>
        <v>0</v>
      </c>
      <c r="R86" s="431">
        <f t="shared" si="61"/>
        <v>0</v>
      </c>
      <c r="S86" s="509">
        <f t="shared" si="62"/>
        <v>0</v>
      </c>
      <c r="T86" s="905">
        <f t="shared" si="86"/>
        <v>0</v>
      </c>
      <c r="U86" s="509">
        <f t="shared" si="87"/>
        <v>0</v>
      </c>
      <c r="V86" s="905">
        <f t="shared" si="88"/>
        <v>0</v>
      </c>
      <c r="W86" s="587">
        <f t="shared" si="89"/>
        <v>0</v>
      </c>
      <c r="X86" s="509">
        <f t="shared" si="90"/>
        <v>0</v>
      </c>
      <c r="Y86" s="906"/>
      <c r="Z86" s="437"/>
      <c r="AA86" s="437"/>
      <c r="AB86" s="437"/>
      <c r="AC86" s="437"/>
      <c r="AD86" s="437"/>
      <c r="AE86" s="439">
        <f t="shared" si="72"/>
        <v>0</v>
      </c>
      <c r="AF86" s="431">
        <f t="shared" si="73"/>
        <v>0</v>
      </c>
      <c r="AG86" s="431">
        <f t="shared" si="74"/>
        <v>0</v>
      </c>
      <c r="AH86" s="431">
        <f t="shared" si="75"/>
        <v>0</v>
      </c>
      <c r="AI86" s="431">
        <f t="shared" si="76"/>
        <v>0</v>
      </c>
      <c r="AJ86" s="509">
        <f t="shared" si="77"/>
        <v>0</v>
      </c>
      <c r="AK86" s="906"/>
      <c r="AL86" s="437"/>
      <c r="AM86" s="437"/>
      <c r="AN86" s="437"/>
      <c r="AO86" s="437"/>
      <c r="AP86" s="437"/>
      <c r="AQ86" s="439">
        <f t="shared" si="79"/>
        <v>0</v>
      </c>
      <c r="AR86" s="431">
        <f t="shared" si="80"/>
        <v>0</v>
      </c>
      <c r="AS86" s="431">
        <f t="shared" si="81"/>
        <v>0</v>
      </c>
      <c r="AT86" s="431">
        <f t="shared" si="82"/>
        <v>0</v>
      </c>
      <c r="AU86" s="431">
        <f t="shared" si="83"/>
        <v>0</v>
      </c>
      <c r="AV86" s="509">
        <f t="shared" si="84"/>
        <v>0</v>
      </c>
      <c r="AW86" s="1183"/>
      <c r="AX86" s="1184"/>
      <c r="AY86" s="1184"/>
      <c r="AZ86" s="1184"/>
      <c r="BA86" s="1184"/>
      <c r="BB86" s="1184"/>
      <c r="BC86" s="1185"/>
      <c r="BD86" s="1185"/>
      <c r="BE86" s="1185"/>
      <c r="BF86" s="1185"/>
      <c r="BG86" s="1185"/>
      <c r="BH86" s="1186"/>
      <c r="BI86" s="1183"/>
      <c r="BJ86" s="1184"/>
      <c r="BK86" s="1184"/>
      <c r="BL86" s="1184"/>
      <c r="BM86" s="1184"/>
      <c r="BN86" s="1184"/>
      <c r="BO86" s="1185"/>
      <c r="BP86" s="1185"/>
      <c r="BQ86" s="1185"/>
      <c r="BR86" s="1185"/>
      <c r="BS86" s="1185"/>
      <c r="BT86" s="1186"/>
      <c r="BU86" s="1190"/>
      <c r="BV86" s="1192"/>
      <c r="BW86" s="1288"/>
      <c r="BX86" s="1191"/>
      <c r="BY86" s="1192"/>
      <c r="BZ86" s="613">
        <f t="shared" si="63"/>
        <v>0</v>
      </c>
      <c r="CA86" s="614">
        <f t="shared" si="64"/>
        <v>0</v>
      </c>
      <c r="CB86" s="613">
        <f t="shared" si="65"/>
        <v>0</v>
      </c>
      <c r="CC86" s="577">
        <f t="shared" si="66"/>
        <v>0</v>
      </c>
      <c r="CD86" s="614">
        <f t="shared" si="67"/>
        <v>0</v>
      </c>
      <c r="CE86" s="616">
        <f t="shared" si="68"/>
        <v>0</v>
      </c>
      <c r="CF86" s="577">
        <f t="shared" si="69"/>
        <v>0</v>
      </c>
      <c r="CG86" s="614">
        <f t="shared" si="70"/>
        <v>0</v>
      </c>
    </row>
    <row r="87" spans="1:85" s="249" customFormat="1" ht="13.15" customHeight="1">
      <c r="A87" s="425"/>
      <c r="B87" s="425"/>
      <c r="C87" s="425"/>
      <c r="D87" s="427" t="s">
        <v>16</v>
      </c>
      <c r="E87" s="429" t="s">
        <v>184</v>
      </c>
      <c r="F87" s="428">
        <v>2021</v>
      </c>
      <c r="G87" s="432" t="s">
        <v>146</v>
      </c>
      <c r="H87" s="620">
        <f t="shared" si="91"/>
        <v>0</v>
      </c>
      <c r="I87" s="571">
        <f t="shared" si="92"/>
        <v>0</v>
      </c>
      <c r="J87" s="601">
        <f t="shared" si="93"/>
        <v>0</v>
      </c>
      <c r="K87" s="510"/>
      <c r="L87" s="1337"/>
      <c r="M87" s="1338"/>
      <c r="N87" s="620">
        <f t="shared" si="94"/>
        <v>0</v>
      </c>
      <c r="O87" s="571">
        <f t="shared" si="95"/>
        <v>0</v>
      </c>
      <c r="P87" s="621">
        <f t="shared" si="96"/>
        <v>0</v>
      </c>
      <c r="Q87" s="439">
        <f t="shared" si="60"/>
        <v>0</v>
      </c>
      <c r="R87" s="431">
        <f t="shared" si="61"/>
        <v>0</v>
      </c>
      <c r="S87" s="509">
        <f t="shared" si="62"/>
        <v>0</v>
      </c>
      <c r="T87" s="905">
        <f t="shared" si="86"/>
        <v>0</v>
      </c>
      <c r="U87" s="509">
        <f t="shared" si="87"/>
        <v>0</v>
      </c>
      <c r="V87" s="905">
        <f t="shared" si="88"/>
        <v>0</v>
      </c>
      <c r="W87" s="587">
        <f t="shared" si="89"/>
        <v>0</v>
      </c>
      <c r="X87" s="509">
        <f t="shared" si="90"/>
        <v>0</v>
      </c>
      <c r="Y87" s="906"/>
      <c r="Z87" s="437"/>
      <c r="AA87" s="437"/>
      <c r="AB87" s="437"/>
      <c r="AC87" s="437"/>
      <c r="AD87" s="437"/>
      <c r="AE87" s="439">
        <f t="shared" si="72"/>
        <v>0</v>
      </c>
      <c r="AF87" s="431">
        <f t="shared" si="73"/>
        <v>0</v>
      </c>
      <c r="AG87" s="431">
        <f t="shared" si="74"/>
        <v>0</v>
      </c>
      <c r="AH87" s="431">
        <f t="shared" si="75"/>
        <v>0</v>
      </c>
      <c r="AI87" s="431">
        <f t="shared" si="76"/>
        <v>0</v>
      </c>
      <c r="AJ87" s="509">
        <f t="shared" si="77"/>
        <v>0</v>
      </c>
      <c r="AK87" s="906"/>
      <c r="AL87" s="437"/>
      <c r="AM87" s="437"/>
      <c r="AN87" s="437"/>
      <c r="AO87" s="437"/>
      <c r="AP87" s="437"/>
      <c r="AQ87" s="439">
        <f t="shared" si="79"/>
        <v>0</v>
      </c>
      <c r="AR87" s="431">
        <f t="shared" si="80"/>
        <v>0</v>
      </c>
      <c r="AS87" s="431">
        <f t="shared" si="81"/>
        <v>0</v>
      </c>
      <c r="AT87" s="431">
        <f t="shared" si="82"/>
        <v>0</v>
      </c>
      <c r="AU87" s="431">
        <f t="shared" si="83"/>
        <v>0</v>
      </c>
      <c r="AV87" s="509">
        <f t="shared" si="84"/>
        <v>0</v>
      </c>
      <c r="AW87" s="1183"/>
      <c r="AX87" s="1184"/>
      <c r="AY87" s="1184"/>
      <c r="AZ87" s="1184"/>
      <c r="BA87" s="1184"/>
      <c r="BB87" s="1184"/>
      <c r="BC87" s="1185"/>
      <c r="BD87" s="1185"/>
      <c r="BE87" s="1185"/>
      <c r="BF87" s="1185"/>
      <c r="BG87" s="1185"/>
      <c r="BH87" s="1186"/>
      <c r="BI87" s="1183"/>
      <c r="BJ87" s="1184"/>
      <c r="BK87" s="1184"/>
      <c r="BL87" s="1184"/>
      <c r="BM87" s="1184"/>
      <c r="BN87" s="1184"/>
      <c r="BO87" s="1185"/>
      <c r="BP87" s="1185"/>
      <c r="BQ87" s="1185"/>
      <c r="BR87" s="1185"/>
      <c r="BS87" s="1185"/>
      <c r="BT87" s="1186"/>
      <c r="BU87" s="1190"/>
      <c r="BV87" s="1192"/>
      <c r="BW87" s="1288"/>
      <c r="BX87" s="1191"/>
      <c r="BY87" s="1192"/>
      <c r="BZ87" s="613">
        <f t="shared" si="63"/>
        <v>0</v>
      </c>
      <c r="CA87" s="614">
        <f t="shared" si="64"/>
        <v>0</v>
      </c>
      <c r="CB87" s="613">
        <f t="shared" si="65"/>
        <v>0</v>
      </c>
      <c r="CC87" s="577">
        <f t="shared" si="66"/>
        <v>0</v>
      </c>
      <c r="CD87" s="614">
        <f t="shared" si="67"/>
        <v>0</v>
      </c>
      <c r="CE87" s="616">
        <f t="shared" si="68"/>
        <v>0</v>
      </c>
      <c r="CF87" s="577">
        <f t="shared" si="69"/>
        <v>0</v>
      </c>
      <c r="CG87" s="614">
        <f t="shared" si="70"/>
        <v>0</v>
      </c>
    </row>
    <row r="88" spans="1:85" s="250" customFormat="1" ht="13.15" customHeight="1">
      <c r="A88" s="425"/>
      <c r="B88" s="425"/>
      <c r="C88" s="425"/>
      <c r="D88" s="427" t="s">
        <v>16</v>
      </c>
      <c r="E88" s="429" t="s">
        <v>184</v>
      </c>
      <c r="F88" s="428">
        <v>2021</v>
      </c>
      <c r="G88" s="432" t="s">
        <v>186</v>
      </c>
      <c r="H88" s="620">
        <f t="shared" si="91"/>
        <v>0</v>
      </c>
      <c r="I88" s="571">
        <f t="shared" si="92"/>
        <v>0</v>
      </c>
      <c r="J88" s="601">
        <f t="shared" si="93"/>
        <v>0</v>
      </c>
      <c r="K88" s="510"/>
      <c r="L88" s="1337"/>
      <c r="M88" s="1338"/>
      <c r="N88" s="620">
        <f t="shared" si="94"/>
        <v>0</v>
      </c>
      <c r="O88" s="571">
        <f t="shared" si="95"/>
        <v>0</v>
      </c>
      <c r="P88" s="621">
        <f t="shared" si="96"/>
        <v>0</v>
      </c>
      <c r="Q88" s="439">
        <f t="shared" si="60"/>
        <v>0</v>
      </c>
      <c r="R88" s="431">
        <f t="shared" si="61"/>
        <v>0</v>
      </c>
      <c r="S88" s="509">
        <f t="shared" si="62"/>
        <v>0</v>
      </c>
      <c r="T88" s="905">
        <f t="shared" si="86"/>
        <v>0</v>
      </c>
      <c r="U88" s="509">
        <f t="shared" si="87"/>
        <v>0</v>
      </c>
      <c r="V88" s="905">
        <f t="shared" si="88"/>
        <v>0</v>
      </c>
      <c r="W88" s="587">
        <f t="shared" si="89"/>
        <v>0</v>
      </c>
      <c r="X88" s="509">
        <f t="shared" si="90"/>
        <v>0</v>
      </c>
      <c r="Y88" s="906"/>
      <c r="Z88" s="437"/>
      <c r="AA88" s="437"/>
      <c r="AB88" s="437"/>
      <c r="AC88" s="437"/>
      <c r="AD88" s="437"/>
      <c r="AE88" s="439">
        <f t="shared" si="72"/>
        <v>0</v>
      </c>
      <c r="AF88" s="431">
        <f t="shared" si="73"/>
        <v>0</v>
      </c>
      <c r="AG88" s="431">
        <f t="shared" si="74"/>
        <v>0</v>
      </c>
      <c r="AH88" s="431">
        <f t="shared" si="75"/>
        <v>0</v>
      </c>
      <c r="AI88" s="431">
        <f t="shared" si="76"/>
        <v>0</v>
      </c>
      <c r="AJ88" s="509">
        <f t="shared" si="77"/>
        <v>0</v>
      </c>
      <c r="AK88" s="906"/>
      <c r="AL88" s="437"/>
      <c r="AM88" s="437"/>
      <c r="AN88" s="437"/>
      <c r="AO88" s="437"/>
      <c r="AP88" s="437"/>
      <c r="AQ88" s="439">
        <f t="shared" si="79"/>
        <v>0</v>
      </c>
      <c r="AR88" s="431">
        <f t="shared" si="80"/>
        <v>0</v>
      </c>
      <c r="AS88" s="431">
        <f t="shared" si="81"/>
        <v>0</v>
      </c>
      <c r="AT88" s="431">
        <f t="shared" si="82"/>
        <v>0</v>
      </c>
      <c r="AU88" s="431">
        <f t="shared" si="83"/>
        <v>0</v>
      </c>
      <c r="AV88" s="509">
        <f t="shared" si="84"/>
        <v>0</v>
      </c>
      <c r="AW88" s="1183"/>
      <c r="AX88" s="1184"/>
      <c r="AY88" s="1184"/>
      <c r="AZ88" s="1184"/>
      <c r="BA88" s="1184"/>
      <c r="BB88" s="1184"/>
      <c r="BC88" s="1185"/>
      <c r="BD88" s="1185"/>
      <c r="BE88" s="1185"/>
      <c r="BF88" s="1185"/>
      <c r="BG88" s="1185"/>
      <c r="BH88" s="1186"/>
      <c r="BI88" s="1183"/>
      <c r="BJ88" s="1184"/>
      <c r="BK88" s="1184"/>
      <c r="BL88" s="1184"/>
      <c r="BM88" s="1184"/>
      <c r="BN88" s="1184"/>
      <c r="BO88" s="1185"/>
      <c r="BP88" s="1185"/>
      <c r="BQ88" s="1185"/>
      <c r="BR88" s="1185"/>
      <c r="BS88" s="1185"/>
      <c r="BT88" s="1186"/>
      <c r="BU88" s="1190"/>
      <c r="BV88" s="1192"/>
      <c r="BW88" s="1288"/>
      <c r="BX88" s="1191"/>
      <c r="BY88" s="1192"/>
      <c r="BZ88" s="613">
        <f t="shared" si="63"/>
        <v>0</v>
      </c>
      <c r="CA88" s="614">
        <f t="shared" si="64"/>
        <v>0</v>
      </c>
      <c r="CB88" s="613">
        <f t="shared" si="65"/>
        <v>0</v>
      </c>
      <c r="CC88" s="577">
        <f t="shared" si="66"/>
        <v>0</v>
      </c>
      <c r="CD88" s="614">
        <f t="shared" si="67"/>
        <v>0</v>
      </c>
      <c r="CE88" s="616">
        <f t="shared" si="68"/>
        <v>0</v>
      </c>
      <c r="CF88" s="577">
        <f t="shared" si="69"/>
        <v>0</v>
      </c>
      <c r="CG88" s="614">
        <f t="shared" si="70"/>
        <v>0</v>
      </c>
    </row>
    <row r="89" spans="1:85" s="250" customFormat="1" ht="13.15" customHeight="1">
      <c r="A89" s="425"/>
      <c r="B89" s="425"/>
      <c r="C89" s="425"/>
      <c r="D89" s="427" t="s">
        <v>18</v>
      </c>
      <c r="E89" s="429" t="s">
        <v>184</v>
      </c>
      <c r="F89" s="428">
        <v>2021</v>
      </c>
      <c r="G89" s="430" t="s">
        <v>185</v>
      </c>
      <c r="H89" s="620">
        <f t="shared" si="91"/>
        <v>0</v>
      </c>
      <c r="I89" s="571">
        <f t="shared" si="92"/>
        <v>0</v>
      </c>
      <c r="J89" s="601">
        <f t="shared" si="93"/>
        <v>0</v>
      </c>
      <c r="K89" s="510"/>
      <c r="L89" s="1337"/>
      <c r="M89" s="1338"/>
      <c r="N89" s="620">
        <f t="shared" si="94"/>
        <v>0</v>
      </c>
      <c r="O89" s="571">
        <f t="shared" si="95"/>
        <v>0</v>
      </c>
      <c r="P89" s="621">
        <f t="shared" si="96"/>
        <v>0</v>
      </c>
      <c r="Q89" s="439">
        <f t="shared" si="60"/>
        <v>0</v>
      </c>
      <c r="R89" s="431">
        <f t="shared" si="61"/>
        <v>0</v>
      </c>
      <c r="S89" s="509">
        <f t="shared" si="62"/>
        <v>0</v>
      </c>
      <c r="T89" s="905">
        <f t="shared" si="86"/>
        <v>0</v>
      </c>
      <c r="U89" s="509">
        <f t="shared" si="87"/>
        <v>0</v>
      </c>
      <c r="V89" s="905">
        <f t="shared" si="88"/>
        <v>0</v>
      </c>
      <c r="W89" s="587">
        <f t="shared" si="89"/>
        <v>0</v>
      </c>
      <c r="X89" s="509">
        <f t="shared" si="90"/>
        <v>0</v>
      </c>
      <c r="Y89" s="906"/>
      <c r="Z89" s="437"/>
      <c r="AA89" s="437"/>
      <c r="AB89" s="437"/>
      <c r="AC89" s="437"/>
      <c r="AD89" s="437"/>
      <c r="AE89" s="439">
        <f t="shared" si="72"/>
        <v>0</v>
      </c>
      <c r="AF89" s="431">
        <f t="shared" si="73"/>
        <v>0</v>
      </c>
      <c r="AG89" s="431">
        <f t="shared" si="74"/>
        <v>0</v>
      </c>
      <c r="AH89" s="431">
        <f t="shared" si="75"/>
        <v>0</v>
      </c>
      <c r="AI89" s="431">
        <f t="shared" si="76"/>
        <v>0</v>
      </c>
      <c r="AJ89" s="509">
        <f t="shared" si="77"/>
        <v>0</v>
      </c>
      <c r="AK89" s="906"/>
      <c r="AL89" s="437"/>
      <c r="AM89" s="437"/>
      <c r="AN89" s="437"/>
      <c r="AO89" s="437"/>
      <c r="AP89" s="437"/>
      <c r="AQ89" s="439">
        <f t="shared" si="79"/>
        <v>0</v>
      </c>
      <c r="AR89" s="431">
        <f t="shared" si="80"/>
        <v>0</v>
      </c>
      <c r="AS89" s="431">
        <f t="shared" si="81"/>
        <v>0</v>
      </c>
      <c r="AT89" s="431">
        <f t="shared" si="82"/>
        <v>0</v>
      </c>
      <c r="AU89" s="431">
        <f t="shared" si="83"/>
        <v>0</v>
      </c>
      <c r="AV89" s="509">
        <f t="shared" si="84"/>
        <v>0</v>
      </c>
      <c r="AW89" s="1183"/>
      <c r="AX89" s="1184"/>
      <c r="AY89" s="1184"/>
      <c r="AZ89" s="1184"/>
      <c r="BA89" s="1184"/>
      <c r="BB89" s="1184"/>
      <c r="BC89" s="1185"/>
      <c r="BD89" s="1185"/>
      <c r="BE89" s="1185"/>
      <c r="BF89" s="1185"/>
      <c r="BG89" s="1185"/>
      <c r="BH89" s="1186"/>
      <c r="BI89" s="1183"/>
      <c r="BJ89" s="1184"/>
      <c r="BK89" s="1184"/>
      <c r="BL89" s="1184"/>
      <c r="BM89" s="1184"/>
      <c r="BN89" s="1184"/>
      <c r="BO89" s="1185"/>
      <c r="BP89" s="1185"/>
      <c r="BQ89" s="1185"/>
      <c r="BR89" s="1185"/>
      <c r="BS89" s="1185"/>
      <c r="BT89" s="1186"/>
      <c r="BU89" s="1190"/>
      <c r="BV89" s="1192"/>
      <c r="BW89" s="1288"/>
      <c r="BX89" s="1191"/>
      <c r="BY89" s="1192"/>
      <c r="BZ89" s="613">
        <f t="shared" si="63"/>
        <v>0</v>
      </c>
      <c r="CA89" s="614">
        <f t="shared" si="64"/>
        <v>0</v>
      </c>
      <c r="CB89" s="613">
        <f t="shared" si="65"/>
        <v>0</v>
      </c>
      <c r="CC89" s="577">
        <f t="shared" si="66"/>
        <v>0</v>
      </c>
      <c r="CD89" s="614">
        <f t="shared" si="67"/>
        <v>0</v>
      </c>
      <c r="CE89" s="616">
        <f t="shared" si="68"/>
        <v>0</v>
      </c>
      <c r="CF89" s="577">
        <f t="shared" si="69"/>
        <v>0</v>
      </c>
      <c r="CG89" s="614">
        <f t="shared" si="70"/>
        <v>0</v>
      </c>
    </row>
    <row r="90" spans="1:85" s="249" customFormat="1" ht="13.15" customHeight="1">
      <c r="A90" s="425"/>
      <c r="B90" s="425"/>
      <c r="C90" s="425"/>
      <c r="D90" s="427" t="s">
        <v>16</v>
      </c>
      <c r="E90" s="429" t="s">
        <v>184</v>
      </c>
      <c r="F90" s="428">
        <v>2021</v>
      </c>
      <c r="G90" s="432" t="s">
        <v>401</v>
      </c>
      <c r="H90" s="620">
        <f t="shared" si="91"/>
        <v>0</v>
      </c>
      <c r="I90" s="571">
        <f t="shared" si="92"/>
        <v>0</v>
      </c>
      <c r="J90" s="601">
        <f t="shared" si="93"/>
        <v>0</v>
      </c>
      <c r="K90" s="510"/>
      <c r="L90" s="1337"/>
      <c r="M90" s="1338"/>
      <c r="N90" s="620">
        <f t="shared" si="94"/>
        <v>0</v>
      </c>
      <c r="O90" s="571">
        <f t="shared" si="95"/>
        <v>0</v>
      </c>
      <c r="P90" s="621">
        <f t="shared" si="96"/>
        <v>0</v>
      </c>
      <c r="Q90" s="439">
        <f t="shared" si="60"/>
        <v>0</v>
      </c>
      <c r="R90" s="431">
        <f t="shared" si="61"/>
        <v>0</v>
      </c>
      <c r="S90" s="509">
        <f t="shared" si="62"/>
        <v>0</v>
      </c>
      <c r="T90" s="905">
        <f t="shared" si="86"/>
        <v>0</v>
      </c>
      <c r="U90" s="509">
        <f t="shared" si="87"/>
        <v>0</v>
      </c>
      <c r="V90" s="905">
        <f t="shared" si="88"/>
        <v>0</v>
      </c>
      <c r="W90" s="587">
        <f t="shared" si="89"/>
        <v>0</v>
      </c>
      <c r="X90" s="509">
        <f t="shared" si="90"/>
        <v>0</v>
      </c>
      <c r="Y90" s="906"/>
      <c r="Z90" s="437"/>
      <c r="AA90" s="437"/>
      <c r="AB90" s="437"/>
      <c r="AC90" s="437"/>
      <c r="AD90" s="437"/>
      <c r="AE90" s="439">
        <f t="shared" si="72"/>
        <v>0</v>
      </c>
      <c r="AF90" s="431">
        <f t="shared" si="73"/>
        <v>0</v>
      </c>
      <c r="AG90" s="431">
        <f t="shared" si="74"/>
        <v>0</v>
      </c>
      <c r="AH90" s="431">
        <f t="shared" si="75"/>
        <v>0</v>
      </c>
      <c r="AI90" s="431">
        <f t="shared" si="76"/>
        <v>0</v>
      </c>
      <c r="AJ90" s="509">
        <f t="shared" si="77"/>
        <v>0</v>
      </c>
      <c r="AK90" s="906"/>
      <c r="AL90" s="437"/>
      <c r="AM90" s="437"/>
      <c r="AN90" s="437"/>
      <c r="AO90" s="437"/>
      <c r="AP90" s="437"/>
      <c r="AQ90" s="439">
        <f t="shared" si="79"/>
        <v>0</v>
      </c>
      <c r="AR90" s="431">
        <f t="shared" si="80"/>
        <v>0</v>
      </c>
      <c r="AS90" s="431">
        <f t="shared" si="81"/>
        <v>0</v>
      </c>
      <c r="AT90" s="431">
        <f t="shared" si="82"/>
        <v>0</v>
      </c>
      <c r="AU90" s="431">
        <f t="shared" si="83"/>
        <v>0</v>
      </c>
      <c r="AV90" s="509">
        <f t="shared" si="84"/>
        <v>0</v>
      </c>
      <c r="AW90" s="1183"/>
      <c r="AX90" s="1184"/>
      <c r="AY90" s="1184"/>
      <c r="AZ90" s="1184"/>
      <c r="BA90" s="1184"/>
      <c r="BB90" s="1184"/>
      <c r="BC90" s="1185"/>
      <c r="BD90" s="1185"/>
      <c r="BE90" s="1185"/>
      <c r="BF90" s="1185"/>
      <c r="BG90" s="1185"/>
      <c r="BH90" s="1186"/>
      <c r="BI90" s="1183"/>
      <c r="BJ90" s="1184"/>
      <c r="BK90" s="1184"/>
      <c r="BL90" s="1184"/>
      <c r="BM90" s="1184"/>
      <c r="BN90" s="1184"/>
      <c r="BO90" s="1185"/>
      <c r="BP90" s="1185"/>
      <c r="BQ90" s="1185"/>
      <c r="BR90" s="1185"/>
      <c r="BS90" s="1185"/>
      <c r="BT90" s="1186"/>
      <c r="BU90" s="1190"/>
      <c r="BV90" s="1192"/>
      <c r="BW90" s="1288"/>
      <c r="BX90" s="1191"/>
      <c r="BY90" s="1192"/>
      <c r="BZ90" s="613">
        <f t="shared" si="63"/>
        <v>0</v>
      </c>
      <c r="CA90" s="614">
        <f t="shared" si="64"/>
        <v>0</v>
      </c>
      <c r="CB90" s="613">
        <f t="shared" si="65"/>
        <v>0</v>
      </c>
      <c r="CC90" s="577">
        <f t="shared" si="66"/>
        <v>0</v>
      </c>
      <c r="CD90" s="614">
        <f t="shared" si="67"/>
        <v>0</v>
      </c>
      <c r="CE90" s="616">
        <f t="shared" si="68"/>
        <v>0</v>
      </c>
      <c r="CF90" s="577">
        <f t="shared" si="69"/>
        <v>0</v>
      </c>
      <c r="CG90" s="614">
        <f t="shared" si="70"/>
        <v>0</v>
      </c>
    </row>
    <row r="91" spans="1:85" s="249" customFormat="1" ht="13.15" customHeight="1">
      <c r="A91" s="425"/>
      <c r="B91" s="425"/>
      <c r="C91" s="425"/>
      <c r="D91" s="427" t="s">
        <v>16</v>
      </c>
      <c r="E91" s="429" t="s">
        <v>184</v>
      </c>
      <c r="F91" s="428">
        <v>2021</v>
      </c>
      <c r="G91" s="432" t="s">
        <v>146</v>
      </c>
      <c r="H91" s="620">
        <f t="shared" si="91"/>
        <v>0</v>
      </c>
      <c r="I91" s="571">
        <f t="shared" si="92"/>
        <v>0</v>
      </c>
      <c r="J91" s="601">
        <f t="shared" si="93"/>
        <v>0</v>
      </c>
      <c r="K91" s="510"/>
      <c r="L91" s="1337"/>
      <c r="M91" s="1338"/>
      <c r="N91" s="620">
        <f t="shared" si="94"/>
        <v>0</v>
      </c>
      <c r="O91" s="571">
        <f t="shared" si="95"/>
        <v>0</v>
      </c>
      <c r="P91" s="621">
        <f t="shared" si="96"/>
        <v>0</v>
      </c>
      <c r="Q91" s="439">
        <f t="shared" si="60"/>
        <v>0</v>
      </c>
      <c r="R91" s="431">
        <f t="shared" si="61"/>
        <v>0</v>
      </c>
      <c r="S91" s="509">
        <f t="shared" si="62"/>
        <v>0</v>
      </c>
      <c r="T91" s="905">
        <f t="shared" si="86"/>
        <v>0</v>
      </c>
      <c r="U91" s="509">
        <f t="shared" si="87"/>
        <v>0</v>
      </c>
      <c r="V91" s="905">
        <f t="shared" si="88"/>
        <v>0</v>
      </c>
      <c r="W91" s="587">
        <f t="shared" si="89"/>
        <v>0</v>
      </c>
      <c r="X91" s="509">
        <f t="shared" si="90"/>
        <v>0</v>
      </c>
      <c r="Y91" s="906"/>
      <c r="Z91" s="437"/>
      <c r="AA91" s="437"/>
      <c r="AB91" s="437"/>
      <c r="AC91" s="437"/>
      <c r="AD91" s="437"/>
      <c r="AE91" s="439">
        <f t="shared" si="72"/>
        <v>0</v>
      </c>
      <c r="AF91" s="431">
        <f t="shared" si="73"/>
        <v>0</v>
      </c>
      <c r="AG91" s="431">
        <f t="shared" si="74"/>
        <v>0</v>
      </c>
      <c r="AH91" s="431">
        <f t="shared" si="75"/>
        <v>0</v>
      </c>
      <c r="AI91" s="431">
        <f t="shared" si="76"/>
        <v>0</v>
      </c>
      <c r="AJ91" s="509">
        <f t="shared" si="77"/>
        <v>0</v>
      </c>
      <c r="AK91" s="906"/>
      <c r="AL91" s="437"/>
      <c r="AM91" s="437"/>
      <c r="AN91" s="437"/>
      <c r="AO91" s="437"/>
      <c r="AP91" s="437"/>
      <c r="AQ91" s="439">
        <f t="shared" si="79"/>
        <v>0</v>
      </c>
      <c r="AR91" s="431">
        <f t="shared" si="80"/>
        <v>0</v>
      </c>
      <c r="AS91" s="431">
        <f t="shared" si="81"/>
        <v>0</v>
      </c>
      <c r="AT91" s="431">
        <f t="shared" si="82"/>
        <v>0</v>
      </c>
      <c r="AU91" s="431">
        <f t="shared" si="83"/>
        <v>0</v>
      </c>
      <c r="AV91" s="509">
        <f t="shared" si="84"/>
        <v>0</v>
      </c>
      <c r="AW91" s="1183"/>
      <c r="AX91" s="1184"/>
      <c r="AY91" s="1184"/>
      <c r="AZ91" s="1184"/>
      <c r="BA91" s="1184"/>
      <c r="BB91" s="1184"/>
      <c r="BC91" s="1185"/>
      <c r="BD91" s="1185"/>
      <c r="BE91" s="1185"/>
      <c r="BF91" s="1185"/>
      <c r="BG91" s="1185"/>
      <c r="BH91" s="1186"/>
      <c r="BI91" s="1183"/>
      <c r="BJ91" s="1184"/>
      <c r="BK91" s="1184"/>
      <c r="BL91" s="1184"/>
      <c r="BM91" s="1184"/>
      <c r="BN91" s="1184"/>
      <c r="BO91" s="1185"/>
      <c r="BP91" s="1185"/>
      <c r="BQ91" s="1185"/>
      <c r="BR91" s="1185"/>
      <c r="BS91" s="1185"/>
      <c r="BT91" s="1186"/>
      <c r="BU91" s="1190"/>
      <c r="BV91" s="1192"/>
      <c r="BW91" s="1288"/>
      <c r="BX91" s="1191"/>
      <c r="BY91" s="1192"/>
      <c r="BZ91" s="613">
        <f t="shared" si="63"/>
        <v>0</v>
      </c>
      <c r="CA91" s="614">
        <f t="shared" si="64"/>
        <v>0</v>
      </c>
      <c r="CB91" s="613">
        <f t="shared" si="65"/>
        <v>0</v>
      </c>
      <c r="CC91" s="577">
        <f t="shared" si="66"/>
        <v>0</v>
      </c>
      <c r="CD91" s="614">
        <f t="shared" si="67"/>
        <v>0</v>
      </c>
      <c r="CE91" s="616">
        <f t="shared" si="68"/>
        <v>0</v>
      </c>
      <c r="CF91" s="577">
        <f t="shared" si="69"/>
        <v>0</v>
      </c>
      <c r="CG91" s="614">
        <f t="shared" si="70"/>
        <v>0</v>
      </c>
    </row>
    <row r="92" spans="1:85" s="249" customFormat="1" ht="13.15" customHeight="1">
      <c r="A92" s="425"/>
      <c r="B92" s="425"/>
      <c r="C92" s="425"/>
      <c r="D92" s="427" t="s">
        <v>16</v>
      </c>
      <c r="E92" s="429" t="s">
        <v>184</v>
      </c>
      <c r="F92" s="428">
        <v>2021</v>
      </c>
      <c r="G92" s="432" t="s">
        <v>186</v>
      </c>
      <c r="H92" s="620">
        <f t="shared" si="91"/>
        <v>0</v>
      </c>
      <c r="I92" s="571">
        <f t="shared" si="92"/>
        <v>0</v>
      </c>
      <c r="J92" s="601">
        <f t="shared" si="93"/>
        <v>0</v>
      </c>
      <c r="K92" s="510"/>
      <c r="L92" s="1337"/>
      <c r="M92" s="1338"/>
      <c r="N92" s="620">
        <f t="shared" si="94"/>
        <v>0</v>
      </c>
      <c r="O92" s="571">
        <f t="shared" si="95"/>
        <v>0</v>
      </c>
      <c r="P92" s="621">
        <f t="shared" si="96"/>
        <v>0</v>
      </c>
      <c r="Q92" s="439">
        <f t="shared" si="60"/>
        <v>0</v>
      </c>
      <c r="R92" s="431">
        <f t="shared" si="61"/>
        <v>0</v>
      </c>
      <c r="S92" s="509">
        <f t="shared" si="62"/>
        <v>0</v>
      </c>
      <c r="T92" s="905">
        <f t="shared" si="86"/>
        <v>0</v>
      </c>
      <c r="U92" s="509">
        <f t="shared" si="87"/>
        <v>0</v>
      </c>
      <c r="V92" s="905">
        <f t="shared" si="88"/>
        <v>0</v>
      </c>
      <c r="W92" s="587">
        <f t="shared" si="89"/>
        <v>0</v>
      </c>
      <c r="X92" s="509">
        <f t="shared" si="90"/>
        <v>0</v>
      </c>
      <c r="Y92" s="906"/>
      <c r="Z92" s="437"/>
      <c r="AA92" s="437"/>
      <c r="AB92" s="437"/>
      <c r="AC92" s="437"/>
      <c r="AD92" s="437"/>
      <c r="AE92" s="439">
        <f t="shared" si="72"/>
        <v>0</v>
      </c>
      <c r="AF92" s="431">
        <f t="shared" si="73"/>
        <v>0</v>
      </c>
      <c r="AG92" s="431">
        <f t="shared" si="74"/>
        <v>0</v>
      </c>
      <c r="AH92" s="431">
        <f t="shared" si="75"/>
        <v>0</v>
      </c>
      <c r="AI92" s="431">
        <f t="shared" si="76"/>
        <v>0</v>
      </c>
      <c r="AJ92" s="509">
        <f t="shared" si="77"/>
        <v>0</v>
      </c>
      <c r="AK92" s="906"/>
      <c r="AL92" s="437"/>
      <c r="AM92" s="437"/>
      <c r="AN92" s="437"/>
      <c r="AO92" s="437"/>
      <c r="AP92" s="437"/>
      <c r="AQ92" s="439">
        <f t="shared" si="79"/>
        <v>0</v>
      </c>
      <c r="AR92" s="431">
        <f t="shared" si="80"/>
        <v>0</v>
      </c>
      <c r="AS92" s="431">
        <f t="shared" si="81"/>
        <v>0</v>
      </c>
      <c r="AT92" s="431">
        <f t="shared" si="82"/>
        <v>0</v>
      </c>
      <c r="AU92" s="431">
        <f t="shared" si="83"/>
        <v>0</v>
      </c>
      <c r="AV92" s="509">
        <f t="shared" si="84"/>
        <v>0</v>
      </c>
      <c r="AW92" s="1183"/>
      <c r="AX92" s="1184"/>
      <c r="AY92" s="1184"/>
      <c r="AZ92" s="1184"/>
      <c r="BA92" s="1184"/>
      <c r="BB92" s="1184"/>
      <c r="BC92" s="1185"/>
      <c r="BD92" s="1185"/>
      <c r="BE92" s="1185"/>
      <c r="BF92" s="1185"/>
      <c r="BG92" s="1185"/>
      <c r="BH92" s="1186"/>
      <c r="BI92" s="1183"/>
      <c r="BJ92" s="1184"/>
      <c r="BK92" s="1184"/>
      <c r="BL92" s="1184"/>
      <c r="BM92" s="1184"/>
      <c r="BN92" s="1184"/>
      <c r="BO92" s="1185"/>
      <c r="BP92" s="1185"/>
      <c r="BQ92" s="1185"/>
      <c r="BR92" s="1185"/>
      <c r="BS92" s="1185"/>
      <c r="BT92" s="1186"/>
      <c r="BU92" s="1190"/>
      <c r="BV92" s="1192"/>
      <c r="BW92" s="1288"/>
      <c r="BX92" s="1191"/>
      <c r="BY92" s="1192"/>
      <c r="BZ92" s="613">
        <f t="shared" si="63"/>
        <v>0</v>
      </c>
      <c r="CA92" s="614">
        <f t="shared" si="64"/>
        <v>0</v>
      </c>
      <c r="CB92" s="613">
        <f t="shared" si="65"/>
        <v>0</v>
      </c>
      <c r="CC92" s="577">
        <f t="shared" si="66"/>
        <v>0</v>
      </c>
      <c r="CD92" s="614">
        <f t="shared" si="67"/>
        <v>0</v>
      </c>
      <c r="CE92" s="616">
        <f t="shared" si="68"/>
        <v>0</v>
      </c>
      <c r="CF92" s="577">
        <f t="shared" si="69"/>
        <v>0</v>
      </c>
      <c r="CG92" s="614">
        <f t="shared" si="70"/>
        <v>0</v>
      </c>
    </row>
    <row r="93" spans="1:85" s="249" customFormat="1" ht="13.15" customHeight="1">
      <c r="A93" s="425"/>
      <c r="B93" s="425"/>
      <c r="C93" s="425"/>
      <c r="D93" s="427" t="s">
        <v>18</v>
      </c>
      <c r="E93" s="429" t="s">
        <v>184</v>
      </c>
      <c r="F93" s="428">
        <v>2021</v>
      </c>
      <c r="G93" s="430" t="s">
        <v>173</v>
      </c>
      <c r="H93" s="620">
        <f t="shared" si="91"/>
        <v>0</v>
      </c>
      <c r="I93" s="571">
        <f t="shared" si="92"/>
        <v>0</v>
      </c>
      <c r="J93" s="601">
        <f t="shared" si="93"/>
        <v>0</v>
      </c>
      <c r="K93" s="510"/>
      <c r="L93" s="1337"/>
      <c r="M93" s="1338"/>
      <c r="N93" s="620">
        <f t="shared" si="94"/>
        <v>0</v>
      </c>
      <c r="O93" s="571">
        <f t="shared" si="95"/>
        <v>0</v>
      </c>
      <c r="P93" s="621">
        <f t="shared" si="96"/>
        <v>0</v>
      </c>
      <c r="Q93" s="439">
        <f t="shared" ref="Q93:Q114" si="97">IFERROR(N93/H93, 0)</f>
        <v>0</v>
      </c>
      <c r="R93" s="431">
        <f t="shared" ref="R93:R114" si="98">IFERROR(O93/I93, 0)</f>
        <v>0</v>
      </c>
      <c r="S93" s="509">
        <f t="shared" ref="S93:S114" si="99">IFERROR(P93/J93, 0)</f>
        <v>0</v>
      </c>
      <c r="T93" s="905">
        <f t="shared" si="86"/>
        <v>0</v>
      </c>
      <c r="U93" s="509">
        <f t="shared" si="87"/>
        <v>0</v>
      </c>
      <c r="V93" s="905">
        <f t="shared" si="88"/>
        <v>0</v>
      </c>
      <c r="W93" s="587">
        <f t="shared" si="89"/>
        <v>0</v>
      </c>
      <c r="X93" s="509">
        <f t="shared" si="90"/>
        <v>0</v>
      </c>
      <c r="Y93" s="906"/>
      <c r="Z93" s="437"/>
      <c r="AA93" s="437"/>
      <c r="AB93" s="437"/>
      <c r="AC93" s="437"/>
      <c r="AD93" s="437"/>
      <c r="AE93" s="439">
        <f t="shared" si="72"/>
        <v>0</v>
      </c>
      <c r="AF93" s="431">
        <f t="shared" si="73"/>
        <v>0</v>
      </c>
      <c r="AG93" s="431">
        <f t="shared" si="74"/>
        <v>0</v>
      </c>
      <c r="AH93" s="431">
        <f t="shared" si="75"/>
        <v>0</v>
      </c>
      <c r="AI93" s="431">
        <f t="shared" si="76"/>
        <v>0</v>
      </c>
      <c r="AJ93" s="509">
        <f t="shared" si="77"/>
        <v>0</v>
      </c>
      <c r="AK93" s="906"/>
      <c r="AL93" s="437"/>
      <c r="AM93" s="437"/>
      <c r="AN93" s="437"/>
      <c r="AO93" s="437"/>
      <c r="AP93" s="437"/>
      <c r="AQ93" s="439">
        <f t="shared" si="79"/>
        <v>0</v>
      </c>
      <c r="AR93" s="431">
        <f t="shared" si="80"/>
        <v>0</v>
      </c>
      <c r="AS93" s="431">
        <f t="shared" si="81"/>
        <v>0</v>
      </c>
      <c r="AT93" s="431">
        <f t="shared" si="82"/>
        <v>0</v>
      </c>
      <c r="AU93" s="431">
        <f t="shared" si="83"/>
        <v>0</v>
      </c>
      <c r="AV93" s="509">
        <f t="shared" si="84"/>
        <v>0</v>
      </c>
      <c r="AW93" s="1183"/>
      <c r="AX93" s="1184"/>
      <c r="AY93" s="1184"/>
      <c r="AZ93" s="1184"/>
      <c r="BA93" s="1184"/>
      <c r="BB93" s="1184"/>
      <c r="BC93" s="1185"/>
      <c r="BD93" s="1185"/>
      <c r="BE93" s="1185"/>
      <c r="BF93" s="1185"/>
      <c r="BG93" s="1185"/>
      <c r="BH93" s="1186"/>
      <c r="BI93" s="1183"/>
      <c r="BJ93" s="1184"/>
      <c r="BK93" s="1184"/>
      <c r="BL93" s="1184"/>
      <c r="BM93" s="1184"/>
      <c r="BN93" s="1184"/>
      <c r="BO93" s="1185"/>
      <c r="BP93" s="1185"/>
      <c r="BQ93" s="1185"/>
      <c r="BR93" s="1185"/>
      <c r="BS93" s="1185"/>
      <c r="BT93" s="1186"/>
      <c r="BU93" s="1190"/>
      <c r="BV93" s="1192"/>
      <c r="BW93" s="1288"/>
      <c r="BX93" s="1191"/>
      <c r="BY93" s="1192"/>
      <c r="BZ93" s="613">
        <f t="shared" si="63"/>
        <v>0</v>
      </c>
      <c r="CA93" s="614">
        <f t="shared" si="64"/>
        <v>0</v>
      </c>
      <c r="CB93" s="613">
        <f t="shared" si="65"/>
        <v>0</v>
      </c>
      <c r="CC93" s="577">
        <f t="shared" si="66"/>
        <v>0</v>
      </c>
      <c r="CD93" s="614">
        <f t="shared" si="67"/>
        <v>0</v>
      </c>
      <c r="CE93" s="616">
        <f t="shared" si="68"/>
        <v>0</v>
      </c>
      <c r="CF93" s="577">
        <f t="shared" si="69"/>
        <v>0</v>
      </c>
      <c r="CG93" s="614">
        <f t="shared" si="70"/>
        <v>0</v>
      </c>
    </row>
    <row r="94" spans="1:85" s="249" customFormat="1" ht="13.15" customHeight="1" thickBot="1">
      <c r="A94" s="425"/>
      <c r="B94" s="425"/>
      <c r="C94" s="425"/>
      <c r="D94" s="435" t="s">
        <v>18</v>
      </c>
      <c r="E94" s="429" t="s">
        <v>184</v>
      </c>
      <c r="F94" s="428">
        <v>2021</v>
      </c>
      <c r="G94" s="430" t="s">
        <v>149</v>
      </c>
      <c r="H94" s="1203">
        <f t="shared" si="91"/>
        <v>0</v>
      </c>
      <c r="I94" s="1204">
        <f t="shared" si="92"/>
        <v>0</v>
      </c>
      <c r="J94" s="1205">
        <f t="shared" si="93"/>
        <v>0</v>
      </c>
      <c r="K94" s="1203">
        <f>SUM(K73,K74,K78,K79,K80,K81,K82,K83,K86,K89,K93)</f>
        <v>0</v>
      </c>
      <c r="L94" s="1204">
        <f>SUM(L73,L74,L78,L79,L80,L81,L82,L83,L86,L89,L93)</f>
        <v>0</v>
      </c>
      <c r="M94" s="1205">
        <f>SUM(M73,M74,M78,M79,M80,M81,M82,M83,M86,M89,M93)</f>
        <v>0</v>
      </c>
      <c r="N94" s="1203">
        <f t="shared" si="94"/>
        <v>0</v>
      </c>
      <c r="O94" s="1204">
        <f t="shared" si="95"/>
        <v>0</v>
      </c>
      <c r="P94" s="1206">
        <f t="shared" si="96"/>
        <v>0</v>
      </c>
      <c r="Q94" s="1196">
        <f t="shared" si="97"/>
        <v>0</v>
      </c>
      <c r="R94" s="1197">
        <f t="shared" si="98"/>
        <v>0</v>
      </c>
      <c r="S94" s="1198">
        <f t="shared" si="99"/>
        <v>0</v>
      </c>
      <c r="T94" s="592"/>
      <c r="U94" s="594"/>
      <c r="V94" s="592"/>
      <c r="W94" s="593"/>
      <c r="X94" s="594"/>
      <c r="Y94" s="908">
        <f t="shared" ref="Y94:AD94" si="100">SUM(Y73,Y74,Y78,Y79,Y80,Y81,Y82,Y83,Y86,Y89,Y93)</f>
        <v>0</v>
      </c>
      <c r="Z94" s="580">
        <f t="shared" si="100"/>
        <v>0</v>
      </c>
      <c r="AA94" s="580">
        <f t="shared" si="100"/>
        <v>0</v>
      </c>
      <c r="AB94" s="580">
        <f t="shared" si="100"/>
        <v>0</v>
      </c>
      <c r="AC94" s="580">
        <f t="shared" si="100"/>
        <v>0</v>
      </c>
      <c r="AD94" s="581">
        <f t="shared" si="100"/>
        <v>0</v>
      </c>
      <c r="AE94" s="1196">
        <f t="shared" si="72"/>
        <v>0</v>
      </c>
      <c r="AF94" s="1197">
        <f t="shared" si="73"/>
        <v>0</v>
      </c>
      <c r="AG94" s="1197">
        <f t="shared" si="74"/>
        <v>0</v>
      </c>
      <c r="AH94" s="1197">
        <f t="shared" si="75"/>
        <v>0</v>
      </c>
      <c r="AI94" s="1197">
        <f t="shared" si="76"/>
        <v>0</v>
      </c>
      <c r="AJ94" s="1198">
        <f t="shared" si="77"/>
        <v>0</v>
      </c>
      <c r="AK94" s="908">
        <f t="shared" ref="AK94:AP94" si="101">SUM(AK73,AK74,AK78,AK79,AK80,AK81,AK82,AK83,AK86,AK89,AK93)</f>
        <v>0</v>
      </c>
      <c r="AL94" s="580">
        <f t="shared" si="101"/>
        <v>0</v>
      </c>
      <c r="AM94" s="580">
        <f t="shared" si="101"/>
        <v>0</v>
      </c>
      <c r="AN94" s="580">
        <f t="shared" si="101"/>
        <v>0</v>
      </c>
      <c r="AO94" s="580">
        <f t="shared" si="101"/>
        <v>0</v>
      </c>
      <c r="AP94" s="581">
        <f t="shared" si="101"/>
        <v>0</v>
      </c>
      <c r="AQ94" s="1196">
        <f t="shared" si="79"/>
        <v>0</v>
      </c>
      <c r="AR94" s="1197">
        <f t="shared" si="80"/>
        <v>0</v>
      </c>
      <c r="AS94" s="1197">
        <f t="shared" si="81"/>
        <v>0</v>
      </c>
      <c r="AT94" s="1197">
        <f t="shared" si="82"/>
        <v>0</v>
      </c>
      <c r="AU94" s="1197">
        <f t="shared" si="83"/>
        <v>0</v>
      </c>
      <c r="AV94" s="1198">
        <f t="shared" si="84"/>
        <v>0</v>
      </c>
      <c r="AW94" s="622">
        <f t="shared" ref="AW94:BT94" si="102">SUM(AW73,AW74,AW78,AW79,AW80,AW81,AW82,AW83,AW86,AW89,AW93)</f>
        <v>0</v>
      </c>
      <c r="AX94" s="623">
        <f t="shared" si="102"/>
        <v>0</v>
      </c>
      <c r="AY94" s="623">
        <f t="shared" si="102"/>
        <v>0</v>
      </c>
      <c r="AZ94" s="623">
        <f t="shared" si="102"/>
        <v>0</v>
      </c>
      <c r="BA94" s="623">
        <f t="shared" si="102"/>
        <v>0</v>
      </c>
      <c r="BB94" s="623">
        <f t="shared" si="102"/>
        <v>0</v>
      </c>
      <c r="BC94" s="623">
        <f t="shared" si="102"/>
        <v>0</v>
      </c>
      <c r="BD94" s="623">
        <f t="shared" si="102"/>
        <v>0</v>
      </c>
      <c r="BE94" s="623">
        <f t="shared" si="102"/>
        <v>0</v>
      </c>
      <c r="BF94" s="623">
        <f t="shared" si="102"/>
        <v>0</v>
      </c>
      <c r="BG94" s="623">
        <f t="shared" si="102"/>
        <v>0</v>
      </c>
      <c r="BH94" s="624">
        <f t="shared" si="102"/>
        <v>0</v>
      </c>
      <c r="BI94" s="579">
        <f t="shared" si="102"/>
        <v>0</v>
      </c>
      <c r="BJ94" s="580">
        <f t="shared" si="102"/>
        <v>0</v>
      </c>
      <c r="BK94" s="580">
        <f t="shared" si="102"/>
        <v>0</v>
      </c>
      <c r="BL94" s="580">
        <f t="shared" si="102"/>
        <v>0</v>
      </c>
      <c r="BM94" s="580">
        <f t="shared" si="102"/>
        <v>0</v>
      </c>
      <c r="BN94" s="580">
        <f t="shared" si="102"/>
        <v>0</v>
      </c>
      <c r="BO94" s="580">
        <f t="shared" si="102"/>
        <v>0</v>
      </c>
      <c r="BP94" s="580">
        <f t="shared" si="102"/>
        <v>0</v>
      </c>
      <c r="BQ94" s="580">
        <f t="shared" si="102"/>
        <v>0</v>
      </c>
      <c r="BR94" s="580">
        <f t="shared" si="102"/>
        <v>0</v>
      </c>
      <c r="BS94" s="580">
        <f t="shared" si="102"/>
        <v>0</v>
      </c>
      <c r="BT94" s="581">
        <f t="shared" si="102"/>
        <v>0</v>
      </c>
      <c r="BU94" s="604"/>
      <c r="BV94" s="606"/>
      <c r="BW94" s="1289"/>
      <c r="BX94" s="605"/>
      <c r="BY94" s="606"/>
      <c r="BZ94" s="1199">
        <f t="shared" si="63"/>
        <v>0</v>
      </c>
      <c r="CA94" s="1200">
        <f t="shared" si="64"/>
        <v>0</v>
      </c>
      <c r="CB94" s="1199">
        <f t="shared" si="65"/>
        <v>0</v>
      </c>
      <c r="CC94" s="1201">
        <f t="shared" si="66"/>
        <v>0</v>
      </c>
      <c r="CD94" s="1200">
        <f t="shared" si="67"/>
        <v>0</v>
      </c>
      <c r="CE94" s="1202">
        <f t="shared" si="68"/>
        <v>0</v>
      </c>
      <c r="CF94" s="1201">
        <f t="shared" si="69"/>
        <v>0</v>
      </c>
      <c r="CG94" s="1200">
        <f t="shared" si="70"/>
        <v>0</v>
      </c>
    </row>
    <row r="95" spans="1:85" s="249" customFormat="1" ht="13.15" customHeight="1">
      <c r="A95" s="433"/>
      <c r="B95" s="433"/>
      <c r="C95" s="433"/>
      <c r="D95" s="427" t="s">
        <v>18</v>
      </c>
      <c r="E95" s="429" t="s">
        <v>184</v>
      </c>
      <c r="F95" s="428">
        <v>2022</v>
      </c>
      <c r="G95" s="430" t="s">
        <v>189</v>
      </c>
      <c r="H95" s="617">
        <f t="shared" si="91"/>
        <v>0</v>
      </c>
      <c r="I95" s="618">
        <f t="shared" si="92"/>
        <v>0</v>
      </c>
      <c r="J95" s="625">
        <f t="shared" si="93"/>
        <v>0</v>
      </c>
      <c r="K95" s="1334"/>
      <c r="L95" s="1335"/>
      <c r="M95" s="1336"/>
      <c r="N95" s="617">
        <f t="shared" si="94"/>
        <v>0</v>
      </c>
      <c r="O95" s="618">
        <f t="shared" si="95"/>
        <v>0</v>
      </c>
      <c r="P95" s="619">
        <f t="shared" si="96"/>
        <v>0</v>
      </c>
      <c r="Q95" s="599">
        <f t="shared" si="97"/>
        <v>0</v>
      </c>
      <c r="R95" s="438">
        <f t="shared" si="98"/>
        <v>0</v>
      </c>
      <c r="S95" s="600">
        <f t="shared" si="99"/>
        <v>0</v>
      </c>
      <c r="T95" s="904">
        <f t="shared" ref="T95:T115" si="103">IF(ISNUMBER(BU73),BU73,0)</f>
        <v>0</v>
      </c>
      <c r="U95" s="600">
        <f t="shared" ref="U95:U115" si="104">IF(ISNUMBER(BV73),BV73,0)</f>
        <v>0</v>
      </c>
      <c r="V95" s="1105">
        <f t="shared" ref="V95:V115" si="105">IF(ISNUMBER(BW73),BW73,0)</f>
        <v>0</v>
      </c>
      <c r="W95" s="1106">
        <f t="shared" ref="W95:W115" si="106">IF(ISNUMBER(BX73),BX73,0)</f>
        <v>0</v>
      </c>
      <c r="X95" s="1107">
        <f t="shared" ref="X95:X115" si="107">IF(ISNUMBER(BY73),BY73,0)</f>
        <v>0</v>
      </c>
      <c r="Y95" s="906"/>
      <c r="Z95" s="437"/>
      <c r="AA95" s="437"/>
      <c r="AB95" s="437"/>
      <c r="AC95" s="437"/>
      <c r="AD95" s="437"/>
      <c r="AE95" s="599">
        <f t="shared" si="72"/>
        <v>0</v>
      </c>
      <c r="AF95" s="438">
        <f t="shared" si="73"/>
        <v>0</v>
      </c>
      <c r="AG95" s="438">
        <f t="shared" si="74"/>
        <v>0</v>
      </c>
      <c r="AH95" s="438">
        <f t="shared" si="75"/>
        <v>0</v>
      </c>
      <c r="AI95" s="438">
        <f t="shared" si="76"/>
        <v>0</v>
      </c>
      <c r="AJ95" s="600">
        <f t="shared" si="77"/>
        <v>0</v>
      </c>
      <c r="AK95" s="906"/>
      <c r="AL95" s="437"/>
      <c r="AM95" s="437"/>
      <c r="AN95" s="437"/>
      <c r="AO95" s="437"/>
      <c r="AP95" s="437"/>
      <c r="AQ95" s="599">
        <f t="shared" si="79"/>
        <v>0</v>
      </c>
      <c r="AR95" s="438">
        <f t="shared" si="80"/>
        <v>0</v>
      </c>
      <c r="AS95" s="438">
        <f t="shared" si="81"/>
        <v>0</v>
      </c>
      <c r="AT95" s="438">
        <f t="shared" si="82"/>
        <v>0</v>
      </c>
      <c r="AU95" s="438">
        <f t="shared" si="83"/>
        <v>0</v>
      </c>
      <c r="AV95" s="600">
        <f t="shared" si="84"/>
        <v>0</v>
      </c>
      <c r="AW95" s="1179"/>
      <c r="AX95" s="1180"/>
      <c r="AY95" s="1180"/>
      <c r="AZ95" s="1180"/>
      <c r="BA95" s="1180"/>
      <c r="BB95" s="1180"/>
      <c r="BC95" s="1181"/>
      <c r="BD95" s="1181"/>
      <c r="BE95" s="1181"/>
      <c r="BF95" s="1181"/>
      <c r="BG95" s="1181"/>
      <c r="BH95" s="1182"/>
      <c r="BI95" s="1183"/>
      <c r="BJ95" s="1184"/>
      <c r="BK95" s="1184"/>
      <c r="BL95" s="1184"/>
      <c r="BM95" s="1184"/>
      <c r="BN95" s="1184"/>
      <c r="BO95" s="1185"/>
      <c r="BP95" s="1185"/>
      <c r="BQ95" s="1185"/>
      <c r="BR95" s="1185"/>
      <c r="BS95" s="1185"/>
      <c r="BT95" s="1186"/>
      <c r="BU95" s="1187"/>
      <c r="BV95" s="1189"/>
      <c r="BW95" s="1287"/>
      <c r="BX95" s="1188"/>
      <c r="BY95" s="1189"/>
      <c r="BZ95" s="610">
        <f t="shared" si="63"/>
        <v>0</v>
      </c>
      <c r="CA95" s="612">
        <f t="shared" si="64"/>
        <v>0</v>
      </c>
      <c r="CB95" s="610">
        <f t="shared" si="65"/>
        <v>0</v>
      </c>
      <c r="CC95" s="611">
        <f t="shared" si="66"/>
        <v>0</v>
      </c>
      <c r="CD95" s="612">
        <f t="shared" si="67"/>
        <v>0</v>
      </c>
      <c r="CE95" s="615">
        <f t="shared" si="68"/>
        <v>0</v>
      </c>
      <c r="CF95" s="611">
        <f t="shared" si="69"/>
        <v>0</v>
      </c>
      <c r="CG95" s="612">
        <f t="shared" si="70"/>
        <v>0</v>
      </c>
    </row>
    <row r="96" spans="1:85" s="249" customFormat="1" ht="13.15" customHeight="1">
      <c r="A96" s="425"/>
      <c r="B96" s="425"/>
      <c r="C96" s="425"/>
      <c r="D96" s="427" t="s">
        <v>18</v>
      </c>
      <c r="E96" s="429" t="s">
        <v>184</v>
      </c>
      <c r="F96" s="428">
        <v>2022</v>
      </c>
      <c r="G96" s="430" t="s">
        <v>400</v>
      </c>
      <c r="H96" s="620">
        <f t="shared" si="91"/>
        <v>0</v>
      </c>
      <c r="I96" s="571">
        <f t="shared" si="92"/>
        <v>0</v>
      </c>
      <c r="J96" s="601">
        <f t="shared" si="93"/>
        <v>0</v>
      </c>
      <c r="K96" s="510"/>
      <c r="L96" s="1337"/>
      <c r="M96" s="1338"/>
      <c r="N96" s="620">
        <f t="shared" si="94"/>
        <v>0</v>
      </c>
      <c r="O96" s="571">
        <f t="shared" si="95"/>
        <v>0</v>
      </c>
      <c r="P96" s="621">
        <f t="shared" si="96"/>
        <v>0</v>
      </c>
      <c r="Q96" s="439">
        <f t="shared" si="97"/>
        <v>0</v>
      </c>
      <c r="R96" s="431">
        <f t="shared" si="98"/>
        <v>0</v>
      </c>
      <c r="S96" s="509">
        <f t="shared" si="99"/>
        <v>0</v>
      </c>
      <c r="T96" s="905">
        <f t="shared" si="103"/>
        <v>0</v>
      </c>
      <c r="U96" s="509">
        <f t="shared" si="104"/>
        <v>0</v>
      </c>
      <c r="V96" s="1103">
        <f t="shared" si="105"/>
        <v>0</v>
      </c>
      <c r="W96" s="1104">
        <f t="shared" si="106"/>
        <v>0</v>
      </c>
      <c r="X96" s="509">
        <f t="shared" si="107"/>
        <v>0</v>
      </c>
      <c r="Y96" s="906"/>
      <c r="Z96" s="437"/>
      <c r="AA96" s="437"/>
      <c r="AB96" s="437"/>
      <c r="AC96" s="437"/>
      <c r="AD96" s="437"/>
      <c r="AE96" s="439">
        <f t="shared" si="72"/>
        <v>0</v>
      </c>
      <c r="AF96" s="431">
        <f t="shared" si="73"/>
        <v>0</v>
      </c>
      <c r="AG96" s="431">
        <f t="shared" si="74"/>
        <v>0</v>
      </c>
      <c r="AH96" s="431">
        <f t="shared" si="75"/>
        <v>0</v>
      </c>
      <c r="AI96" s="431">
        <f t="shared" si="76"/>
        <v>0</v>
      </c>
      <c r="AJ96" s="509">
        <f t="shared" si="77"/>
        <v>0</v>
      </c>
      <c r="AK96" s="906"/>
      <c r="AL96" s="437"/>
      <c r="AM96" s="437"/>
      <c r="AN96" s="437"/>
      <c r="AO96" s="437"/>
      <c r="AP96" s="437"/>
      <c r="AQ96" s="439">
        <f t="shared" si="79"/>
        <v>0</v>
      </c>
      <c r="AR96" s="431">
        <f t="shared" si="80"/>
        <v>0</v>
      </c>
      <c r="AS96" s="431">
        <f t="shared" si="81"/>
        <v>0</v>
      </c>
      <c r="AT96" s="431">
        <f t="shared" si="82"/>
        <v>0</v>
      </c>
      <c r="AU96" s="431">
        <f t="shared" si="83"/>
        <v>0</v>
      </c>
      <c r="AV96" s="509">
        <f t="shared" si="84"/>
        <v>0</v>
      </c>
      <c r="AW96" s="1183"/>
      <c r="AX96" s="1184"/>
      <c r="AY96" s="1184"/>
      <c r="AZ96" s="1184"/>
      <c r="BA96" s="1184"/>
      <c r="BB96" s="1184"/>
      <c r="BC96" s="1185"/>
      <c r="BD96" s="1185"/>
      <c r="BE96" s="1185"/>
      <c r="BF96" s="1185"/>
      <c r="BG96" s="1185"/>
      <c r="BH96" s="1186"/>
      <c r="BI96" s="1183"/>
      <c r="BJ96" s="1184"/>
      <c r="BK96" s="1184"/>
      <c r="BL96" s="1184"/>
      <c r="BM96" s="1184"/>
      <c r="BN96" s="1184"/>
      <c r="BO96" s="1185"/>
      <c r="BP96" s="1185"/>
      <c r="BQ96" s="1185"/>
      <c r="BR96" s="1185"/>
      <c r="BS96" s="1185"/>
      <c r="BT96" s="1186"/>
      <c r="BU96" s="1190"/>
      <c r="BV96" s="1192"/>
      <c r="BW96" s="1288"/>
      <c r="BX96" s="1191"/>
      <c r="BY96" s="1192"/>
      <c r="BZ96" s="613">
        <f t="shared" si="63"/>
        <v>0</v>
      </c>
      <c r="CA96" s="614">
        <f t="shared" si="64"/>
        <v>0</v>
      </c>
      <c r="CB96" s="613">
        <f t="shared" si="65"/>
        <v>0</v>
      </c>
      <c r="CC96" s="577">
        <f t="shared" si="66"/>
        <v>0</v>
      </c>
      <c r="CD96" s="614">
        <f t="shared" si="67"/>
        <v>0</v>
      </c>
      <c r="CE96" s="616">
        <f t="shared" si="68"/>
        <v>0</v>
      </c>
      <c r="CF96" s="577">
        <f t="shared" si="69"/>
        <v>0</v>
      </c>
      <c r="CG96" s="614">
        <f t="shared" si="70"/>
        <v>0</v>
      </c>
    </row>
    <row r="97" spans="1:85" s="249" customFormat="1" ht="13.15" customHeight="1">
      <c r="A97" s="425"/>
      <c r="B97" s="425"/>
      <c r="C97" s="425"/>
      <c r="D97" s="427" t="s">
        <v>16</v>
      </c>
      <c r="E97" s="429" t="s">
        <v>184</v>
      </c>
      <c r="F97" s="428">
        <v>2022</v>
      </c>
      <c r="G97" s="432" t="s">
        <v>587</v>
      </c>
      <c r="H97" s="620">
        <f t="shared" si="91"/>
        <v>0</v>
      </c>
      <c r="I97" s="571">
        <f t="shared" si="92"/>
        <v>0</v>
      </c>
      <c r="J97" s="601">
        <f t="shared" si="93"/>
        <v>0</v>
      </c>
      <c r="K97" s="510"/>
      <c r="L97" s="1337"/>
      <c r="M97" s="1338"/>
      <c r="N97" s="620">
        <f t="shared" si="94"/>
        <v>0</v>
      </c>
      <c r="O97" s="571">
        <f t="shared" si="95"/>
        <v>0</v>
      </c>
      <c r="P97" s="621">
        <f t="shared" si="96"/>
        <v>0</v>
      </c>
      <c r="Q97" s="439">
        <f t="shared" si="97"/>
        <v>0</v>
      </c>
      <c r="R97" s="431">
        <f t="shared" si="98"/>
        <v>0</v>
      </c>
      <c r="S97" s="509">
        <f t="shared" si="99"/>
        <v>0</v>
      </c>
      <c r="T97" s="905">
        <f t="shared" si="103"/>
        <v>0</v>
      </c>
      <c r="U97" s="509">
        <f t="shared" si="104"/>
        <v>0</v>
      </c>
      <c r="V97" s="905">
        <f t="shared" si="105"/>
        <v>0</v>
      </c>
      <c r="W97" s="587">
        <f t="shared" si="106"/>
        <v>0</v>
      </c>
      <c r="X97" s="509">
        <f t="shared" si="107"/>
        <v>0</v>
      </c>
      <c r="Y97" s="906"/>
      <c r="Z97" s="437"/>
      <c r="AA97" s="437"/>
      <c r="AB97" s="437"/>
      <c r="AC97" s="437"/>
      <c r="AD97" s="437"/>
      <c r="AE97" s="439">
        <f t="shared" si="72"/>
        <v>0</v>
      </c>
      <c r="AF97" s="431">
        <f t="shared" si="73"/>
        <v>0</v>
      </c>
      <c r="AG97" s="431">
        <f t="shared" si="74"/>
        <v>0</v>
      </c>
      <c r="AH97" s="431">
        <f t="shared" si="75"/>
        <v>0</v>
      </c>
      <c r="AI97" s="431">
        <f t="shared" si="76"/>
        <v>0</v>
      </c>
      <c r="AJ97" s="509">
        <f t="shared" si="77"/>
        <v>0</v>
      </c>
      <c r="AK97" s="906"/>
      <c r="AL97" s="437"/>
      <c r="AM97" s="437"/>
      <c r="AN97" s="437"/>
      <c r="AO97" s="437"/>
      <c r="AP97" s="437"/>
      <c r="AQ97" s="439">
        <f t="shared" si="79"/>
        <v>0</v>
      </c>
      <c r="AR97" s="431">
        <f t="shared" si="80"/>
        <v>0</v>
      </c>
      <c r="AS97" s="431">
        <f t="shared" si="81"/>
        <v>0</v>
      </c>
      <c r="AT97" s="431">
        <f t="shared" si="82"/>
        <v>0</v>
      </c>
      <c r="AU97" s="431">
        <f t="shared" si="83"/>
        <v>0</v>
      </c>
      <c r="AV97" s="509">
        <f t="shared" si="84"/>
        <v>0</v>
      </c>
      <c r="AW97" s="1183"/>
      <c r="AX97" s="1184"/>
      <c r="AY97" s="1184"/>
      <c r="AZ97" s="1184"/>
      <c r="BA97" s="1184"/>
      <c r="BB97" s="1184"/>
      <c r="BC97" s="1185"/>
      <c r="BD97" s="1185"/>
      <c r="BE97" s="1185"/>
      <c r="BF97" s="1185"/>
      <c r="BG97" s="1185"/>
      <c r="BH97" s="1186"/>
      <c r="BI97" s="1183"/>
      <c r="BJ97" s="1184"/>
      <c r="BK97" s="1184"/>
      <c r="BL97" s="1184"/>
      <c r="BM97" s="1184"/>
      <c r="BN97" s="1184"/>
      <c r="BO97" s="1185"/>
      <c r="BP97" s="1185"/>
      <c r="BQ97" s="1185"/>
      <c r="BR97" s="1185"/>
      <c r="BS97" s="1185"/>
      <c r="BT97" s="1186"/>
      <c r="BU97" s="1190"/>
      <c r="BV97" s="1192"/>
      <c r="BW97" s="1288"/>
      <c r="BX97" s="1191"/>
      <c r="BY97" s="1192"/>
      <c r="BZ97" s="613">
        <f t="shared" si="63"/>
        <v>0</v>
      </c>
      <c r="CA97" s="614">
        <f t="shared" si="64"/>
        <v>0</v>
      </c>
      <c r="CB97" s="613">
        <f t="shared" si="65"/>
        <v>0</v>
      </c>
      <c r="CC97" s="577">
        <f t="shared" si="66"/>
        <v>0</v>
      </c>
      <c r="CD97" s="614">
        <f t="shared" si="67"/>
        <v>0</v>
      </c>
      <c r="CE97" s="616">
        <f t="shared" si="68"/>
        <v>0</v>
      </c>
      <c r="CF97" s="577">
        <f t="shared" si="69"/>
        <v>0</v>
      </c>
      <c r="CG97" s="614">
        <f t="shared" si="70"/>
        <v>0</v>
      </c>
    </row>
    <row r="98" spans="1:85" s="249" customFormat="1" ht="13.15" customHeight="1">
      <c r="A98" s="425"/>
      <c r="B98" s="425"/>
      <c r="C98" s="425"/>
      <c r="D98" s="427" t="s">
        <v>16</v>
      </c>
      <c r="E98" s="429" t="s">
        <v>184</v>
      </c>
      <c r="F98" s="428">
        <v>2022</v>
      </c>
      <c r="G98" s="432" t="s">
        <v>589</v>
      </c>
      <c r="H98" s="620">
        <f t="shared" si="91"/>
        <v>0</v>
      </c>
      <c r="I98" s="571">
        <f t="shared" si="92"/>
        <v>0</v>
      </c>
      <c r="J98" s="601">
        <f t="shared" si="93"/>
        <v>0</v>
      </c>
      <c r="K98" s="510"/>
      <c r="L98" s="1337"/>
      <c r="M98" s="1338"/>
      <c r="N98" s="620">
        <f t="shared" si="94"/>
        <v>0</v>
      </c>
      <c r="O98" s="571">
        <f t="shared" si="95"/>
        <v>0</v>
      </c>
      <c r="P98" s="621">
        <f t="shared" si="96"/>
        <v>0</v>
      </c>
      <c r="Q98" s="439">
        <f t="shared" si="97"/>
        <v>0</v>
      </c>
      <c r="R98" s="431">
        <f t="shared" si="98"/>
        <v>0</v>
      </c>
      <c r="S98" s="509">
        <f t="shared" si="99"/>
        <v>0</v>
      </c>
      <c r="T98" s="905">
        <f t="shared" si="103"/>
        <v>0</v>
      </c>
      <c r="U98" s="509">
        <f t="shared" si="104"/>
        <v>0</v>
      </c>
      <c r="V98" s="905">
        <f t="shared" si="105"/>
        <v>0</v>
      </c>
      <c r="W98" s="587">
        <f t="shared" si="106"/>
        <v>0</v>
      </c>
      <c r="X98" s="509">
        <f t="shared" si="107"/>
        <v>0</v>
      </c>
      <c r="Y98" s="906"/>
      <c r="Z98" s="437"/>
      <c r="AA98" s="437"/>
      <c r="AB98" s="437"/>
      <c r="AC98" s="437"/>
      <c r="AD98" s="437"/>
      <c r="AE98" s="439">
        <f t="shared" si="72"/>
        <v>0</v>
      </c>
      <c r="AF98" s="431">
        <f t="shared" si="73"/>
        <v>0</v>
      </c>
      <c r="AG98" s="431">
        <f t="shared" si="74"/>
        <v>0</v>
      </c>
      <c r="AH98" s="431">
        <f t="shared" si="75"/>
        <v>0</v>
      </c>
      <c r="AI98" s="431">
        <f t="shared" si="76"/>
        <v>0</v>
      </c>
      <c r="AJ98" s="509">
        <f t="shared" si="77"/>
        <v>0</v>
      </c>
      <c r="AK98" s="906"/>
      <c r="AL98" s="437"/>
      <c r="AM98" s="437"/>
      <c r="AN98" s="437"/>
      <c r="AO98" s="437"/>
      <c r="AP98" s="437"/>
      <c r="AQ98" s="439">
        <f t="shared" si="79"/>
        <v>0</v>
      </c>
      <c r="AR98" s="431">
        <f t="shared" si="80"/>
        <v>0</v>
      </c>
      <c r="AS98" s="431">
        <f t="shared" si="81"/>
        <v>0</v>
      </c>
      <c r="AT98" s="431">
        <f t="shared" si="82"/>
        <v>0</v>
      </c>
      <c r="AU98" s="431">
        <f t="shared" si="83"/>
        <v>0</v>
      </c>
      <c r="AV98" s="509">
        <f t="shared" si="84"/>
        <v>0</v>
      </c>
      <c r="AW98" s="1183"/>
      <c r="AX98" s="1184"/>
      <c r="AY98" s="1184"/>
      <c r="AZ98" s="1184"/>
      <c r="BA98" s="1184"/>
      <c r="BB98" s="1184"/>
      <c r="BC98" s="1185"/>
      <c r="BD98" s="1185"/>
      <c r="BE98" s="1185"/>
      <c r="BF98" s="1185"/>
      <c r="BG98" s="1185"/>
      <c r="BH98" s="1186"/>
      <c r="BI98" s="1183"/>
      <c r="BJ98" s="1184"/>
      <c r="BK98" s="1184"/>
      <c r="BL98" s="1184"/>
      <c r="BM98" s="1184"/>
      <c r="BN98" s="1184"/>
      <c r="BO98" s="1185"/>
      <c r="BP98" s="1185"/>
      <c r="BQ98" s="1185"/>
      <c r="BR98" s="1185"/>
      <c r="BS98" s="1185"/>
      <c r="BT98" s="1186"/>
      <c r="BU98" s="1190"/>
      <c r="BV98" s="1192"/>
      <c r="BW98" s="1288"/>
      <c r="BX98" s="1191"/>
      <c r="BY98" s="1192"/>
      <c r="BZ98" s="613">
        <f t="shared" si="63"/>
        <v>0</v>
      </c>
      <c r="CA98" s="614">
        <f t="shared" si="64"/>
        <v>0</v>
      </c>
      <c r="CB98" s="613">
        <f t="shared" si="65"/>
        <v>0</v>
      </c>
      <c r="CC98" s="577">
        <f t="shared" si="66"/>
        <v>0</v>
      </c>
      <c r="CD98" s="614">
        <f t="shared" si="67"/>
        <v>0</v>
      </c>
      <c r="CE98" s="616">
        <f t="shared" si="68"/>
        <v>0</v>
      </c>
      <c r="CF98" s="577">
        <f t="shared" si="69"/>
        <v>0</v>
      </c>
      <c r="CG98" s="614">
        <f t="shared" si="70"/>
        <v>0</v>
      </c>
    </row>
    <row r="99" spans="1:85" s="249" customFormat="1" ht="13.15" customHeight="1">
      <c r="A99" s="425"/>
      <c r="B99" s="425"/>
      <c r="C99" s="425"/>
      <c r="D99" s="427" t="s">
        <v>16</v>
      </c>
      <c r="E99" s="429" t="s">
        <v>184</v>
      </c>
      <c r="F99" s="428">
        <v>2022</v>
      </c>
      <c r="G99" s="432" t="s">
        <v>584</v>
      </c>
      <c r="H99" s="620">
        <f t="shared" si="91"/>
        <v>0</v>
      </c>
      <c r="I99" s="571">
        <f t="shared" si="92"/>
        <v>0</v>
      </c>
      <c r="J99" s="601">
        <f t="shared" si="93"/>
        <v>0</v>
      </c>
      <c r="K99" s="510"/>
      <c r="L99" s="1337"/>
      <c r="M99" s="1338"/>
      <c r="N99" s="620">
        <f t="shared" si="94"/>
        <v>0</v>
      </c>
      <c r="O99" s="571">
        <f t="shared" si="95"/>
        <v>0</v>
      </c>
      <c r="P99" s="621">
        <f t="shared" si="96"/>
        <v>0</v>
      </c>
      <c r="Q99" s="439">
        <f t="shared" si="97"/>
        <v>0</v>
      </c>
      <c r="R99" s="431">
        <f t="shared" si="98"/>
        <v>0</v>
      </c>
      <c r="S99" s="509">
        <f t="shared" si="99"/>
        <v>0</v>
      </c>
      <c r="T99" s="905">
        <f t="shared" si="103"/>
        <v>0</v>
      </c>
      <c r="U99" s="509">
        <f t="shared" si="104"/>
        <v>0</v>
      </c>
      <c r="V99" s="905">
        <f t="shared" si="105"/>
        <v>0</v>
      </c>
      <c r="W99" s="587">
        <f t="shared" si="106"/>
        <v>0</v>
      </c>
      <c r="X99" s="509">
        <f t="shared" si="107"/>
        <v>0</v>
      </c>
      <c r="Y99" s="906"/>
      <c r="Z99" s="437"/>
      <c r="AA99" s="437"/>
      <c r="AB99" s="437"/>
      <c r="AC99" s="437"/>
      <c r="AD99" s="437"/>
      <c r="AE99" s="439">
        <f t="shared" si="72"/>
        <v>0</v>
      </c>
      <c r="AF99" s="431">
        <f t="shared" si="73"/>
        <v>0</v>
      </c>
      <c r="AG99" s="431">
        <f t="shared" si="74"/>
        <v>0</v>
      </c>
      <c r="AH99" s="431">
        <f t="shared" si="75"/>
        <v>0</v>
      </c>
      <c r="AI99" s="431">
        <f t="shared" si="76"/>
        <v>0</v>
      </c>
      <c r="AJ99" s="509">
        <f t="shared" si="77"/>
        <v>0</v>
      </c>
      <c r="AK99" s="906"/>
      <c r="AL99" s="437"/>
      <c r="AM99" s="437"/>
      <c r="AN99" s="437"/>
      <c r="AO99" s="437"/>
      <c r="AP99" s="437"/>
      <c r="AQ99" s="439">
        <f t="shared" si="79"/>
        <v>0</v>
      </c>
      <c r="AR99" s="431">
        <f t="shared" si="80"/>
        <v>0</v>
      </c>
      <c r="AS99" s="431">
        <f t="shared" si="81"/>
        <v>0</v>
      </c>
      <c r="AT99" s="431">
        <f t="shared" si="82"/>
        <v>0</v>
      </c>
      <c r="AU99" s="431">
        <f t="shared" si="83"/>
        <v>0</v>
      </c>
      <c r="AV99" s="509">
        <f t="shared" si="84"/>
        <v>0</v>
      </c>
      <c r="AW99" s="1183"/>
      <c r="AX99" s="1184"/>
      <c r="AY99" s="1184"/>
      <c r="AZ99" s="1184"/>
      <c r="BA99" s="1184"/>
      <c r="BB99" s="1184"/>
      <c r="BC99" s="1185"/>
      <c r="BD99" s="1185"/>
      <c r="BE99" s="1185"/>
      <c r="BF99" s="1185"/>
      <c r="BG99" s="1185"/>
      <c r="BH99" s="1186"/>
      <c r="BI99" s="1183"/>
      <c r="BJ99" s="1184"/>
      <c r="BK99" s="1184"/>
      <c r="BL99" s="1184"/>
      <c r="BM99" s="1184"/>
      <c r="BN99" s="1184"/>
      <c r="BO99" s="1185"/>
      <c r="BP99" s="1185"/>
      <c r="BQ99" s="1185"/>
      <c r="BR99" s="1185"/>
      <c r="BS99" s="1185"/>
      <c r="BT99" s="1186"/>
      <c r="BU99" s="1190"/>
      <c r="BV99" s="1192"/>
      <c r="BW99" s="1288"/>
      <c r="BX99" s="1191"/>
      <c r="BY99" s="1192"/>
      <c r="BZ99" s="613">
        <f t="shared" si="63"/>
        <v>0</v>
      </c>
      <c r="CA99" s="614">
        <f t="shared" si="64"/>
        <v>0</v>
      </c>
      <c r="CB99" s="613">
        <f t="shared" si="65"/>
        <v>0</v>
      </c>
      <c r="CC99" s="577">
        <f t="shared" si="66"/>
        <v>0</v>
      </c>
      <c r="CD99" s="614">
        <f t="shared" si="67"/>
        <v>0</v>
      </c>
      <c r="CE99" s="616">
        <f t="shared" si="68"/>
        <v>0</v>
      </c>
      <c r="CF99" s="577">
        <f t="shared" si="69"/>
        <v>0</v>
      </c>
      <c r="CG99" s="614">
        <f t="shared" si="70"/>
        <v>0</v>
      </c>
    </row>
    <row r="100" spans="1:85" s="249" customFormat="1" ht="13.15" customHeight="1">
      <c r="A100" s="425"/>
      <c r="B100" s="425"/>
      <c r="C100" s="425"/>
      <c r="D100" s="427" t="s">
        <v>18</v>
      </c>
      <c r="E100" s="429" t="s">
        <v>184</v>
      </c>
      <c r="F100" s="428">
        <v>2022</v>
      </c>
      <c r="G100" s="430" t="s">
        <v>180</v>
      </c>
      <c r="H100" s="620">
        <f t="shared" si="91"/>
        <v>0</v>
      </c>
      <c r="I100" s="571">
        <f t="shared" si="92"/>
        <v>0</v>
      </c>
      <c r="J100" s="601">
        <f t="shared" si="93"/>
        <v>0</v>
      </c>
      <c r="K100" s="510"/>
      <c r="L100" s="1337"/>
      <c r="M100" s="1338"/>
      <c r="N100" s="620">
        <f t="shared" si="94"/>
        <v>0</v>
      </c>
      <c r="O100" s="571">
        <f t="shared" si="95"/>
        <v>0</v>
      </c>
      <c r="P100" s="621">
        <f t="shared" si="96"/>
        <v>0</v>
      </c>
      <c r="Q100" s="439">
        <f t="shared" si="97"/>
        <v>0</v>
      </c>
      <c r="R100" s="431">
        <f t="shared" si="98"/>
        <v>0</v>
      </c>
      <c r="S100" s="509">
        <f t="shared" si="99"/>
        <v>0</v>
      </c>
      <c r="T100" s="905">
        <f t="shared" si="103"/>
        <v>0</v>
      </c>
      <c r="U100" s="509">
        <f t="shared" si="104"/>
        <v>0</v>
      </c>
      <c r="V100" s="905">
        <f t="shared" si="105"/>
        <v>0</v>
      </c>
      <c r="W100" s="587">
        <f t="shared" si="106"/>
        <v>0</v>
      </c>
      <c r="X100" s="509">
        <f t="shared" si="107"/>
        <v>0</v>
      </c>
      <c r="Y100" s="906"/>
      <c r="Z100" s="437"/>
      <c r="AA100" s="437"/>
      <c r="AB100" s="437"/>
      <c r="AC100" s="437"/>
      <c r="AD100" s="437"/>
      <c r="AE100" s="439">
        <f t="shared" si="72"/>
        <v>0</v>
      </c>
      <c r="AF100" s="431">
        <f t="shared" si="73"/>
        <v>0</v>
      </c>
      <c r="AG100" s="431">
        <f t="shared" si="74"/>
        <v>0</v>
      </c>
      <c r="AH100" s="431">
        <f t="shared" si="75"/>
        <v>0</v>
      </c>
      <c r="AI100" s="431">
        <f t="shared" si="76"/>
        <v>0</v>
      </c>
      <c r="AJ100" s="509">
        <f t="shared" si="77"/>
        <v>0</v>
      </c>
      <c r="AK100" s="906"/>
      <c r="AL100" s="437"/>
      <c r="AM100" s="437"/>
      <c r="AN100" s="437"/>
      <c r="AO100" s="437"/>
      <c r="AP100" s="437"/>
      <c r="AQ100" s="439">
        <f t="shared" si="79"/>
        <v>0</v>
      </c>
      <c r="AR100" s="431">
        <f t="shared" si="80"/>
        <v>0</v>
      </c>
      <c r="AS100" s="431">
        <f t="shared" si="81"/>
        <v>0</v>
      </c>
      <c r="AT100" s="431">
        <f t="shared" si="82"/>
        <v>0</v>
      </c>
      <c r="AU100" s="431">
        <f t="shared" si="83"/>
        <v>0</v>
      </c>
      <c r="AV100" s="509">
        <f t="shared" si="84"/>
        <v>0</v>
      </c>
      <c r="AW100" s="1183"/>
      <c r="AX100" s="1184"/>
      <c r="AY100" s="1184"/>
      <c r="AZ100" s="1184"/>
      <c r="BA100" s="1184"/>
      <c r="BB100" s="1184"/>
      <c r="BC100" s="1185"/>
      <c r="BD100" s="1185"/>
      <c r="BE100" s="1185"/>
      <c r="BF100" s="1185"/>
      <c r="BG100" s="1185"/>
      <c r="BH100" s="1186"/>
      <c r="BI100" s="1183"/>
      <c r="BJ100" s="1184"/>
      <c r="BK100" s="1184"/>
      <c r="BL100" s="1184"/>
      <c r="BM100" s="1184"/>
      <c r="BN100" s="1184"/>
      <c r="BO100" s="1185"/>
      <c r="BP100" s="1185"/>
      <c r="BQ100" s="1185"/>
      <c r="BR100" s="1185"/>
      <c r="BS100" s="1185"/>
      <c r="BT100" s="1186"/>
      <c r="BU100" s="1190"/>
      <c r="BV100" s="1192"/>
      <c r="BW100" s="1288"/>
      <c r="BX100" s="1191"/>
      <c r="BY100" s="1192"/>
      <c r="BZ100" s="613">
        <f t="shared" si="63"/>
        <v>0</v>
      </c>
      <c r="CA100" s="614">
        <f t="shared" si="64"/>
        <v>0</v>
      </c>
      <c r="CB100" s="613">
        <f t="shared" si="65"/>
        <v>0</v>
      </c>
      <c r="CC100" s="577">
        <f t="shared" si="66"/>
        <v>0</v>
      </c>
      <c r="CD100" s="614">
        <f t="shared" si="67"/>
        <v>0</v>
      </c>
      <c r="CE100" s="616">
        <f t="shared" si="68"/>
        <v>0</v>
      </c>
      <c r="CF100" s="577">
        <f t="shared" si="69"/>
        <v>0</v>
      </c>
      <c r="CG100" s="614">
        <f t="shared" si="70"/>
        <v>0</v>
      </c>
    </row>
    <row r="101" spans="1:85" s="249" customFormat="1" ht="13.15" customHeight="1">
      <c r="A101" s="425"/>
      <c r="B101" s="425"/>
      <c r="C101" s="425"/>
      <c r="D101" s="427" t="s">
        <v>18</v>
      </c>
      <c r="E101" s="429" t="s">
        <v>184</v>
      </c>
      <c r="F101" s="428">
        <v>2022</v>
      </c>
      <c r="G101" s="430" t="s">
        <v>150</v>
      </c>
      <c r="H101" s="620">
        <f t="shared" si="91"/>
        <v>0</v>
      </c>
      <c r="I101" s="571">
        <f t="shared" si="92"/>
        <v>0</v>
      </c>
      <c r="J101" s="601">
        <f t="shared" si="93"/>
        <v>0</v>
      </c>
      <c r="K101" s="510"/>
      <c r="L101" s="1337"/>
      <c r="M101" s="1338"/>
      <c r="N101" s="620">
        <f t="shared" si="94"/>
        <v>0</v>
      </c>
      <c r="O101" s="571">
        <f t="shared" si="95"/>
        <v>0</v>
      </c>
      <c r="P101" s="621">
        <f t="shared" si="96"/>
        <v>0</v>
      </c>
      <c r="Q101" s="439">
        <f t="shared" si="97"/>
        <v>0</v>
      </c>
      <c r="R101" s="431">
        <f t="shared" si="98"/>
        <v>0</v>
      </c>
      <c r="S101" s="509">
        <f t="shared" si="99"/>
        <v>0</v>
      </c>
      <c r="T101" s="905">
        <f t="shared" si="103"/>
        <v>0</v>
      </c>
      <c r="U101" s="509">
        <f t="shared" si="104"/>
        <v>0</v>
      </c>
      <c r="V101" s="905">
        <f t="shared" si="105"/>
        <v>0</v>
      </c>
      <c r="W101" s="587">
        <f t="shared" si="106"/>
        <v>0</v>
      </c>
      <c r="X101" s="509">
        <f t="shared" si="107"/>
        <v>0</v>
      </c>
      <c r="Y101" s="906"/>
      <c r="Z101" s="437"/>
      <c r="AA101" s="437"/>
      <c r="AB101" s="437"/>
      <c r="AC101" s="437"/>
      <c r="AD101" s="437"/>
      <c r="AE101" s="439">
        <f t="shared" si="72"/>
        <v>0</v>
      </c>
      <c r="AF101" s="431">
        <f t="shared" si="73"/>
        <v>0</v>
      </c>
      <c r="AG101" s="431">
        <f t="shared" si="74"/>
        <v>0</v>
      </c>
      <c r="AH101" s="431">
        <f t="shared" si="75"/>
        <v>0</v>
      </c>
      <c r="AI101" s="431">
        <f t="shared" si="76"/>
        <v>0</v>
      </c>
      <c r="AJ101" s="509">
        <f t="shared" si="77"/>
        <v>0</v>
      </c>
      <c r="AK101" s="906"/>
      <c r="AL101" s="437"/>
      <c r="AM101" s="437"/>
      <c r="AN101" s="437"/>
      <c r="AO101" s="437"/>
      <c r="AP101" s="437"/>
      <c r="AQ101" s="439">
        <f t="shared" si="79"/>
        <v>0</v>
      </c>
      <c r="AR101" s="431">
        <f t="shared" si="80"/>
        <v>0</v>
      </c>
      <c r="AS101" s="431">
        <f t="shared" si="81"/>
        <v>0</v>
      </c>
      <c r="AT101" s="431">
        <f t="shared" si="82"/>
        <v>0</v>
      </c>
      <c r="AU101" s="431">
        <f t="shared" si="83"/>
        <v>0</v>
      </c>
      <c r="AV101" s="509">
        <f t="shared" si="84"/>
        <v>0</v>
      </c>
      <c r="AW101" s="1183"/>
      <c r="AX101" s="1184"/>
      <c r="AY101" s="1184"/>
      <c r="AZ101" s="1184"/>
      <c r="BA101" s="1184"/>
      <c r="BB101" s="1184"/>
      <c r="BC101" s="1185"/>
      <c r="BD101" s="1185"/>
      <c r="BE101" s="1185"/>
      <c r="BF101" s="1185"/>
      <c r="BG101" s="1185"/>
      <c r="BH101" s="1186"/>
      <c r="BI101" s="1183"/>
      <c r="BJ101" s="1184"/>
      <c r="BK101" s="1184"/>
      <c r="BL101" s="1184"/>
      <c r="BM101" s="1184"/>
      <c r="BN101" s="1184"/>
      <c r="BO101" s="1185"/>
      <c r="BP101" s="1185"/>
      <c r="BQ101" s="1185"/>
      <c r="BR101" s="1185"/>
      <c r="BS101" s="1185"/>
      <c r="BT101" s="1186"/>
      <c r="BU101" s="1190"/>
      <c r="BV101" s="1192"/>
      <c r="BW101" s="1288"/>
      <c r="BX101" s="1191"/>
      <c r="BY101" s="1192"/>
      <c r="BZ101" s="613">
        <f t="shared" si="63"/>
        <v>0</v>
      </c>
      <c r="CA101" s="614">
        <f t="shared" si="64"/>
        <v>0</v>
      </c>
      <c r="CB101" s="613">
        <f t="shared" si="65"/>
        <v>0</v>
      </c>
      <c r="CC101" s="577">
        <f t="shared" si="66"/>
        <v>0</v>
      </c>
      <c r="CD101" s="614">
        <f t="shared" si="67"/>
        <v>0</v>
      </c>
      <c r="CE101" s="616">
        <f t="shared" si="68"/>
        <v>0</v>
      </c>
      <c r="CF101" s="577">
        <f t="shared" si="69"/>
        <v>0</v>
      </c>
      <c r="CG101" s="614">
        <f t="shared" si="70"/>
        <v>0</v>
      </c>
    </row>
    <row r="102" spans="1:85" s="249" customFormat="1" ht="13.15" customHeight="1">
      <c r="A102" s="425"/>
      <c r="B102" s="425"/>
      <c r="C102" s="425"/>
      <c r="D102" s="427" t="s">
        <v>18</v>
      </c>
      <c r="E102" s="429" t="s">
        <v>184</v>
      </c>
      <c r="F102" s="428">
        <v>2022</v>
      </c>
      <c r="G102" s="430" t="s">
        <v>151</v>
      </c>
      <c r="H102" s="620">
        <f t="shared" si="91"/>
        <v>0</v>
      </c>
      <c r="I102" s="571">
        <f t="shared" si="92"/>
        <v>0</v>
      </c>
      <c r="J102" s="601">
        <f t="shared" si="93"/>
        <v>0</v>
      </c>
      <c r="K102" s="510"/>
      <c r="L102" s="1337"/>
      <c r="M102" s="1338"/>
      <c r="N102" s="620">
        <f t="shared" si="94"/>
        <v>0</v>
      </c>
      <c r="O102" s="571">
        <f t="shared" si="95"/>
        <v>0</v>
      </c>
      <c r="P102" s="621">
        <f t="shared" si="96"/>
        <v>0</v>
      </c>
      <c r="Q102" s="439">
        <f t="shared" si="97"/>
        <v>0</v>
      </c>
      <c r="R102" s="431">
        <f t="shared" si="98"/>
        <v>0</v>
      </c>
      <c r="S102" s="509">
        <f t="shared" si="99"/>
        <v>0</v>
      </c>
      <c r="T102" s="905">
        <f t="shared" si="103"/>
        <v>0</v>
      </c>
      <c r="U102" s="509">
        <f t="shared" si="104"/>
        <v>0</v>
      </c>
      <c r="V102" s="905">
        <f t="shared" si="105"/>
        <v>0</v>
      </c>
      <c r="W102" s="587">
        <f t="shared" si="106"/>
        <v>0</v>
      </c>
      <c r="X102" s="509">
        <f t="shared" si="107"/>
        <v>0</v>
      </c>
      <c r="Y102" s="906"/>
      <c r="Z102" s="437"/>
      <c r="AA102" s="437"/>
      <c r="AB102" s="437"/>
      <c r="AC102" s="437"/>
      <c r="AD102" s="437"/>
      <c r="AE102" s="439">
        <f t="shared" si="72"/>
        <v>0</v>
      </c>
      <c r="AF102" s="431">
        <f t="shared" si="73"/>
        <v>0</v>
      </c>
      <c r="AG102" s="431">
        <f t="shared" si="74"/>
        <v>0</v>
      </c>
      <c r="AH102" s="431">
        <f t="shared" si="75"/>
        <v>0</v>
      </c>
      <c r="AI102" s="431">
        <f t="shared" si="76"/>
        <v>0</v>
      </c>
      <c r="AJ102" s="509">
        <f t="shared" si="77"/>
        <v>0</v>
      </c>
      <c r="AK102" s="906"/>
      <c r="AL102" s="437"/>
      <c r="AM102" s="437"/>
      <c r="AN102" s="437"/>
      <c r="AO102" s="437"/>
      <c r="AP102" s="437"/>
      <c r="AQ102" s="439">
        <f t="shared" si="79"/>
        <v>0</v>
      </c>
      <c r="AR102" s="431">
        <f t="shared" si="80"/>
        <v>0</v>
      </c>
      <c r="AS102" s="431">
        <f t="shared" si="81"/>
        <v>0</v>
      </c>
      <c r="AT102" s="431">
        <f t="shared" si="82"/>
        <v>0</v>
      </c>
      <c r="AU102" s="431">
        <f t="shared" si="83"/>
        <v>0</v>
      </c>
      <c r="AV102" s="509">
        <f t="shared" si="84"/>
        <v>0</v>
      </c>
      <c r="AW102" s="1183"/>
      <c r="AX102" s="1184"/>
      <c r="AY102" s="1184"/>
      <c r="AZ102" s="1184"/>
      <c r="BA102" s="1184"/>
      <c r="BB102" s="1184"/>
      <c r="BC102" s="1185"/>
      <c r="BD102" s="1185"/>
      <c r="BE102" s="1185"/>
      <c r="BF102" s="1185"/>
      <c r="BG102" s="1185"/>
      <c r="BH102" s="1186"/>
      <c r="BI102" s="1183"/>
      <c r="BJ102" s="1184"/>
      <c r="BK102" s="1184"/>
      <c r="BL102" s="1184"/>
      <c r="BM102" s="1184"/>
      <c r="BN102" s="1184"/>
      <c r="BO102" s="1185"/>
      <c r="BP102" s="1185"/>
      <c r="BQ102" s="1185"/>
      <c r="BR102" s="1185"/>
      <c r="BS102" s="1185"/>
      <c r="BT102" s="1186"/>
      <c r="BU102" s="1190"/>
      <c r="BV102" s="1192"/>
      <c r="BW102" s="1288"/>
      <c r="BX102" s="1191"/>
      <c r="BY102" s="1192"/>
      <c r="BZ102" s="613">
        <f t="shared" si="63"/>
        <v>0</v>
      </c>
      <c r="CA102" s="614">
        <f t="shared" si="64"/>
        <v>0</v>
      </c>
      <c r="CB102" s="613">
        <f t="shared" si="65"/>
        <v>0</v>
      </c>
      <c r="CC102" s="577">
        <f t="shared" si="66"/>
        <v>0</v>
      </c>
      <c r="CD102" s="614">
        <f t="shared" si="67"/>
        <v>0</v>
      </c>
      <c r="CE102" s="616">
        <f t="shared" si="68"/>
        <v>0</v>
      </c>
      <c r="CF102" s="577">
        <f t="shared" si="69"/>
        <v>0</v>
      </c>
      <c r="CG102" s="614">
        <f t="shared" si="70"/>
        <v>0</v>
      </c>
    </row>
    <row r="103" spans="1:85" s="249" customFormat="1" ht="13.15" customHeight="1">
      <c r="A103" s="425"/>
      <c r="B103" s="425"/>
      <c r="C103" s="425"/>
      <c r="D103" s="427" t="s">
        <v>18</v>
      </c>
      <c r="E103" s="429" t="s">
        <v>184</v>
      </c>
      <c r="F103" s="428">
        <v>2022</v>
      </c>
      <c r="G103" s="430" t="s">
        <v>152</v>
      </c>
      <c r="H103" s="620">
        <f t="shared" si="91"/>
        <v>0</v>
      </c>
      <c r="I103" s="571">
        <f t="shared" si="92"/>
        <v>0</v>
      </c>
      <c r="J103" s="601">
        <f t="shared" si="93"/>
        <v>0</v>
      </c>
      <c r="K103" s="510"/>
      <c r="L103" s="1337"/>
      <c r="M103" s="1338"/>
      <c r="N103" s="620">
        <f t="shared" si="94"/>
        <v>0</v>
      </c>
      <c r="O103" s="571">
        <f t="shared" si="95"/>
        <v>0</v>
      </c>
      <c r="P103" s="621">
        <f t="shared" si="96"/>
        <v>0</v>
      </c>
      <c r="Q103" s="439">
        <f t="shared" si="97"/>
        <v>0</v>
      </c>
      <c r="R103" s="431">
        <f t="shared" si="98"/>
        <v>0</v>
      </c>
      <c r="S103" s="509">
        <f t="shared" si="99"/>
        <v>0</v>
      </c>
      <c r="T103" s="905">
        <f t="shared" si="103"/>
        <v>0</v>
      </c>
      <c r="U103" s="509">
        <f t="shared" si="104"/>
        <v>0</v>
      </c>
      <c r="V103" s="905">
        <f t="shared" si="105"/>
        <v>0</v>
      </c>
      <c r="W103" s="587">
        <f t="shared" si="106"/>
        <v>0</v>
      </c>
      <c r="X103" s="509">
        <f t="shared" si="107"/>
        <v>0</v>
      </c>
      <c r="Y103" s="906"/>
      <c r="Z103" s="437"/>
      <c r="AA103" s="437"/>
      <c r="AB103" s="437"/>
      <c r="AC103" s="437"/>
      <c r="AD103" s="437"/>
      <c r="AE103" s="439">
        <f t="shared" si="72"/>
        <v>0</v>
      </c>
      <c r="AF103" s="431">
        <f t="shared" si="73"/>
        <v>0</v>
      </c>
      <c r="AG103" s="431">
        <f t="shared" si="74"/>
        <v>0</v>
      </c>
      <c r="AH103" s="431">
        <f t="shared" si="75"/>
        <v>0</v>
      </c>
      <c r="AI103" s="431">
        <f t="shared" si="76"/>
        <v>0</v>
      </c>
      <c r="AJ103" s="509">
        <f t="shared" si="77"/>
        <v>0</v>
      </c>
      <c r="AK103" s="906"/>
      <c r="AL103" s="437"/>
      <c r="AM103" s="437"/>
      <c r="AN103" s="437"/>
      <c r="AO103" s="437"/>
      <c r="AP103" s="437"/>
      <c r="AQ103" s="439">
        <f t="shared" si="79"/>
        <v>0</v>
      </c>
      <c r="AR103" s="431">
        <f t="shared" si="80"/>
        <v>0</v>
      </c>
      <c r="AS103" s="431">
        <f t="shared" si="81"/>
        <v>0</v>
      </c>
      <c r="AT103" s="431">
        <f t="shared" si="82"/>
        <v>0</v>
      </c>
      <c r="AU103" s="431">
        <f t="shared" si="83"/>
        <v>0</v>
      </c>
      <c r="AV103" s="509">
        <f t="shared" si="84"/>
        <v>0</v>
      </c>
      <c r="AW103" s="1183"/>
      <c r="AX103" s="1184"/>
      <c r="AY103" s="1184"/>
      <c r="AZ103" s="1184"/>
      <c r="BA103" s="1184"/>
      <c r="BB103" s="1184"/>
      <c r="BC103" s="1185"/>
      <c r="BD103" s="1185"/>
      <c r="BE103" s="1185"/>
      <c r="BF103" s="1185"/>
      <c r="BG103" s="1185"/>
      <c r="BH103" s="1186"/>
      <c r="BI103" s="1183"/>
      <c r="BJ103" s="1184"/>
      <c r="BK103" s="1184"/>
      <c r="BL103" s="1184"/>
      <c r="BM103" s="1184"/>
      <c r="BN103" s="1184"/>
      <c r="BO103" s="1185"/>
      <c r="BP103" s="1185"/>
      <c r="BQ103" s="1185"/>
      <c r="BR103" s="1185"/>
      <c r="BS103" s="1185"/>
      <c r="BT103" s="1186"/>
      <c r="BU103" s="1190"/>
      <c r="BV103" s="1192"/>
      <c r="BW103" s="1288"/>
      <c r="BX103" s="1191"/>
      <c r="BY103" s="1192"/>
      <c r="BZ103" s="613">
        <f t="shared" ref="BZ103:BZ116" si="108">IFERROR(BS103/BG103, 0)</f>
        <v>0</v>
      </c>
      <c r="CA103" s="614">
        <f t="shared" ref="CA103:CA116" si="109">IFERROR(BT103/BH103, 0)</f>
        <v>0</v>
      </c>
      <c r="CB103" s="613">
        <f t="shared" si="65"/>
        <v>0</v>
      </c>
      <c r="CC103" s="577">
        <f t="shared" si="66"/>
        <v>0</v>
      </c>
      <c r="CD103" s="614">
        <f t="shared" si="67"/>
        <v>0</v>
      </c>
      <c r="CE103" s="616">
        <f t="shared" ref="CE103:CE116" si="110">IFERROR(BO103/BC103, 0)</f>
        <v>0</v>
      </c>
      <c r="CF103" s="577">
        <f t="shared" ref="CF103:CF116" si="111">IFERROR(BN103/BB103, 0)</f>
        <v>0</v>
      </c>
      <c r="CG103" s="614">
        <f t="shared" ref="CG103:CG116" si="112">IFERROR(BR103/BF103, 0)</f>
        <v>0</v>
      </c>
    </row>
    <row r="104" spans="1:85" s="249" customFormat="1" ht="13.15" customHeight="1">
      <c r="A104" s="425"/>
      <c r="B104" s="425"/>
      <c r="C104" s="425"/>
      <c r="D104" s="427" t="s">
        <v>18</v>
      </c>
      <c r="E104" s="429" t="s">
        <v>184</v>
      </c>
      <c r="F104" s="428">
        <v>2022</v>
      </c>
      <c r="G104" s="430" t="s">
        <v>145</v>
      </c>
      <c r="H104" s="620">
        <f t="shared" si="91"/>
        <v>0</v>
      </c>
      <c r="I104" s="571">
        <f t="shared" si="92"/>
        <v>0</v>
      </c>
      <c r="J104" s="601">
        <f t="shared" si="93"/>
        <v>0</v>
      </c>
      <c r="K104" s="510"/>
      <c r="L104" s="1337"/>
      <c r="M104" s="1338"/>
      <c r="N104" s="620">
        <f t="shared" si="94"/>
        <v>0</v>
      </c>
      <c r="O104" s="571">
        <f t="shared" si="95"/>
        <v>0</v>
      </c>
      <c r="P104" s="621">
        <f t="shared" si="96"/>
        <v>0</v>
      </c>
      <c r="Q104" s="439">
        <f t="shared" si="97"/>
        <v>0</v>
      </c>
      <c r="R104" s="431">
        <f t="shared" si="98"/>
        <v>0</v>
      </c>
      <c r="S104" s="509">
        <f t="shared" si="99"/>
        <v>0</v>
      </c>
      <c r="T104" s="905">
        <f t="shared" si="103"/>
        <v>0</v>
      </c>
      <c r="U104" s="509">
        <f t="shared" si="104"/>
        <v>0</v>
      </c>
      <c r="V104" s="905">
        <f t="shared" si="105"/>
        <v>0</v>
      </c>
      <c r="W104" s="587">
        <f t="shared" si="106"/>
        <v>0</v>
      </c>
      <c r="X104" s="509">
        <f t="shared" si="107"/>
        <v>0</v>
      </c>
      <c r="Y104" s="906"/>
      <c r="Z104" s="437"/>
      <c r="AA104" s="437"/>
      <c r="AB104" s="437"/>
      <c r="AC104" s="437"/>
      <c r="AD104" s="437"/>
      <c r="AE104" s="439">
        <f t="shared" si="72"/>
        <v>0</v>
      </c>
      <c r="AF104" s="431">
        <f t="shared" si="73"/>
        <v>0</v>
      </c>
      <c r="AG104" s="431">
        <f t="shared" si="74"/>
        <v>0</v>
      </c>
      <c r="AH104" s="431">
        <f t="shared" si="75"/>
        <v>0</v>
      </c>
      <c r="AI104" s="431">
        <f t="shared" si="76"/>
        <v>0</v>
      </c>
      <c r="AJ104" s="509">
        <f t="shared" si="77"/>
        <v>0</v>
      </c>
      <c r="AK104" s="906"/>
      <c r="AL104" s="437"/>
      <c r="AM104" s="437"/>
      <c r="AN104" s="437"/>
      <c r="AO104" s="437"/>
      <c r="AP104" s="437"/>
      <c r="AQ104" s="439">
        <f t="shared" si="79"/>
        <v>0</v>
      </c>
      <c r="AR104" s="431">
        <f t="shared" si="80"/>
        <v>0</v>
      </c>
      <c r="AS104" s="431">
        <f t="shared" si="81"/>
        <v>0</v>
      </c>
      <c r="AT104" s="431">
        <f t="shared" si="82"/>
        <v>0</v>
      </c>
      <c r="AU104" s="431">
        <f t="shared" si="83"/>
        <v>0</v>
      </c>
      <c r="AV104" s="509">
        <f t="shared" si="84"/>
        <v>0</v>
      </c>
      <c r="AW104" s="1183"/>
      <c r="AX104" s="1184"/>
      <c r="AY104" s="1184"/>
      <c r="AZ104" s="1184"/>
      <c r="BA104" s="1184"/>
      <c r="BB104" s="1184"/>
      <c r="BC104" s="1185"/>
      <c r="BD104" s="1185"/>
      <c r="BE104" s="1185"/>
      <c r="BF104" s="1185"/>
      <c r="BG104" s="1185"/>
      <c r="BH104" s="1186"/>
      <c r="BI104" s="1183"/>
      <c r="BJ104" s="1184"/>
      <c r="BK104" s="1184"/>
      <c r="BL104" s="1184"/>
      <c r="BM104" s="1184"/>
      <c r="BN104" s="1184"/>
      <c r="BO104" s="1185"/>
      <c r="BP104" s="1185"/>
      <c r="BQ104" s="1185"/>
      <c r="BR104" s="1185"/>
      <c r="BS104" s="1185"/>
      <c r="BT104" s="1186"/>
      <c r="BU104" s="1190"/>
      <c r="BV104" s="1192"/>
      <c r="BW104" s="1288"/>
      <c r="BX104" s="1191"/>
      <c r="BY104" s="1192"/>
      <c r="BZ104" s="613">
        <f t="shared" si="108"/>
        <v>0</v>
      </c>
      <c r="CA104" s="614">
        <f t="shared" si="109"/>
        <v>0</v>
      </c>
      <c r="CB104" s="613">
        <f t="shared" si="65"/>
        <v>0</v>
      </c>
      <c r="CC104" s="577">
        <f t="shared" si="66"/>
        <v>0</v>
      </c>
      <c r="CD104" s="614">
        <f t="shared" si="67"/>
        <v>0</v>
      </c>
      <c r="CE104" s="616">
        <f t="shared" si="110"/>
        <v>0</v>
      </c>
      <c r="CF104" s="577">
        <f t="shared" si="111"/>
        <v>0</v>
      </c>
      <c r="CG104" s="614">
        <f t="shared" si="112"/>
        <v>0</v>
      </c>
    </row>
    <row r="105" spans="1:85" s="249" customFormat="1" ht="13.15" customHeight="1">
      <c r="A105" s="425"/>
      <c r="B105" s="425"/>
      <c r="C105" s="425"/>
      <c r="D105" s="427" t="s">
        <v>18</v>
      </c>
      <c r="E105" s="429" t="s">
        <v>184</v>
      </c>
      <c r="F105" s="428">
        <v>2022</v>
      </c>
      <c r="G105" s="430" t="s">
        <v>181</v>
      </c>
      <c r="H105" s="620">
        <f t="shared" ref="H105:H116" si="113">IF(ISNUMBER(AW83),AW83,0)</f>
        <v>0</v>
      </c>
      <c r="I105" s="571">
        <f t="shared" ref="I105:I116" si="114">IF(ISNUMBER(BA83),BA83,0)</f>
        <v>0</v>
      </c>
      <c r="J105" s="601">
        <f t="shared" ref="J105:J116" si="115">IF(ISNUMBER(BE83),BE83,0)</f>
        <v>0</v>
      </c>
      <c r="K105" s="510"/>
      <c r="L105" s="1337"/>
      <c r="M105" s="1338"/>
      <c r="N105" s="620">
        <f t="shared" ref="N105:N116" si="116">IF(ISNUMBER(BI83),BI83,0)</f>
        <v>0</v>
      </c>
      <c r="O105" s="571">
        <f t="shared" ref="O105:O116" si="117">IF(ISNUMBER(BM83),BM83,0)</f>
        <v>0</v>
      </c>
      <c r="P105" s="621">
        <f t="shared" ref="P105:P116" si="118">IF(ISNUMBER(BQ83),BQ83,0)</f>
        <v>0</v>
      </c>
      <c r="Q105" s="439">
        <f t="shared" si="97"/>
        <v>0</v>
      </c>
      <c r="R105" s="431">
        <f t="shared" si="98"/>
        <v>0</v>
      </c>
      <c r="S105" s="509">
        <f t="shared" si="99"/>
        <v>0</v>
      </c>
      <c r="T105" s="905">
        <f t="shared" si="103"/>
        <v>0</v>
      </c>
      <c r="U105" s="509">
        <f t="shared" si="104"/>
        <v>0</v>
      </c>
      <c r="V105" s="905">
        <f t="shared" si="105"/>
        <v>0</v>
      </c>
      <c r="W105" s="587">
        <f t="shared" si="106"/>
        <v>0</v>
      </c>
      <c r="X105" s="509">
        <f t="shared" si="107"/>
        <v>0</v>
      </c>
      <c r="Y105" s="906"/>
      <c r="Z105" s="437"/>
      <c r="AA105" s="437"/>
      <c r="AB105" s="437"/>
      <c r="AC105" s="437"/>
      <c r="AD105" s="437"/>
      <c r="AE105" s="439">
        <f t="shared" si="72"/>
        <v>0</v>
      </c>
      <c r="AF105" s="431">
        <f t="shared" si="73"/>
        <v>0</v>
      </c>
      <c r="AG105" s="431">
        <f t="shared" si="74"/>
        <v>0</v>
      </c>
      <c r="AH105" s="431">
        <f t="shared" si="75"/>
        <v>0</v>
      </c>
      <c r="AI105" s="431">
        <f t="shared" si="76"/>
        <v>0</v>
      </c>
      <c r="AJ105" s="509">
        <f t="shared" si="77"/>
        <v>0</v>
      </c>
      <c r="AK105" s="906"/>
      <c r="AL105" s="437"/>
      <c r="AM105" s="437"/>
      <c r="AN105" s="437"/>
      <c r="AO105" s="437"/>
      <c r="AP105" s="437"/>
      <c r="AQ105" s="439">
        <f t="shared" si="79"/>
        <v>0</v>
      </c>
      <c r="AR105" s="431">
        <f t="shared" si="80"/>
        <v>0</v>
      </c>
      <c r="AS105" s="431">
        <f t="shared" si="81"/>
        <v>0</v>
      </c>
      <c r="AT105" s="431">
        <f t="shared" si="82"/>
        <v>0</v>
      </c>
      <c r="AU105" s="431">
        <f t="shared" si="83"/>
        <v>0</v>
      </c>
      <c r="AV105" s="509">
        <f t="shared" si="84"/>
        <v>0</v>
      </c>
      <c r="AW105" s="1183"/>
      <c r="AX105" s="1184"/>
      <c r="AY105" s="1184"/>
      <c r="AZ105" s="1184"/>
      <c r="BA105" s="1184"/>
      <c r="BB105" s="1184"/>
      <c r="BC105" s="1185"/>
      <c r="BD105" s="1185"/>
      <c r="BE105" s="1185"/>
      <c r="BF105" s="1185"/>
      <c r="BG105" s="1185"/>
      <c r="BH105" s="1186"/>
      <c r="BI105" s="1183"/>
      <c r="BJ105" s="1184"/>
      <c r="BK105" s="1184"/>
      <c r="BL105" s="1184"/>
      <c r="BM105" s="1184"/>
      <c r="BN105" s="1184"/>
      <c r="BO105" s="1185"/>
      <c r="BP105" s="1185"/>
      <c r="BQ105" s="1185"/>
      <c r="BR105" s="1185"/>
      <c r="BS105" s="1185"/>
      <c r="BT105" s="1186"/>
      <c r="BU105" s="1190"/>
      <c r="BV105" s="1192"/>
      <c r="BW105" s="1288"/>
      <c r="BX105" s="1191"/>
      <c r="BY105" s="1192"/>
      <c r="BZ105" s="613">
        <f t="shared" si="108"/>
        <v>0</v>
      </c>
      <c r="CA105" s="614">
        <f t="shared" si="109"/>
        <v>0</v>
      </c>
      <c r="CB105" s="613">
        <f t="shared" si="65"/>
        <v>0</v>
      </c>
      <c r="CC105" s="577">
        <f t="shared" si="66"/>
        <v>0</v>
      </c>
      <c r="CD105" s="614">
        <f t="shared" si="67"/>
        <v>0</v>
      </c>
      <c r="CE105" s="616">
        <f t="shared" si="110"/>
        <v>0</v>
      </c>
      <c r="CF105" s="577">
        <f t="shared" si="111"/>
        <v>0</v>
      </c>
      <c r="CG105" s="614">
        <f t="shared" si="112"/>
        <v>0</v>
      </c>
    </row>
    <row r="106" spans="1:85" s="249" customFormat="1" ht="13.15" customHeight="1">
      <c r="A106" s="425"/>
      <c r="B106" s="425"/>
      <c r="C106" s="425"/>
      <c r="D106" s="427" t="s">
        <v>16</v>
      </c>
      <c r="E106" s="429" t="s">
        <v>184</v>
      </c>
      <c r="F106" s="428">
        <v>2022</v>
      </c>
      <c r="G106" s="432" t="s">
        <v>146</v>
      </c>
      <c r="H106" s="620">
        <f t="shared" si="113"/>
        <v>0</v>
      </c>
      <c r="I106" s="571">
        <f t="shared" si="114"/>
        <v>0</v>
      </c>
      <c r="J106" s="601">
        <f t="shared" si="115"/>
        <v>0</v>
      </c>
      <c r="K106" s="510"/>
      <c r="L106" s="1337"/>
      <c r="M106" s="1338"/>
      <c r="N106" s="620">
        <f t="shared" si="116"/>
        <v>0</v>
      </c>
      <c r="O106" s="571">
        <f t="shared" si="117"/>
        <v>0</v>
      </c>
      <c r="P106" s="621">
        <f t="shared" si="118"/>
        <v>0</v>
      </c>
      <c r="Q106" s="439">
        <f t="shared" si="97"/>
        <v>0</v>
      </c>
      <c r="R106" s="431">
        <f t="shared" si="98"/>
        <v>0</v>
      </c>
      <c r="S106" s="509">
        <f t="shared" si="99"/>
        <v>0</v>
      </c>
      <c r="T106" s="905">
        <f t="shared" si="103"/>
        <v>0</v>
      </c>
      <c r="U106" s="509">
        <f t="shared" si="104"/>
        <v>0</v>
      </c>
      <c r="V106" s="905">
        <f t="shared" si="105"/>
        <v>0</v>
      </c>
      <c r="W106" s="587">
        <f t="shared" si="106"/>
        <v>0</v>
      </c>
      <c r="X106" s="509">
        <f t="shared" si="107"/>
        <v>0</v>
      </c>
      <c r="Y106" s="906"/>
      <c r="Z106" s="437"/>
      <c r="AA106" s="437"/>
      <c r="AB106" s="437"/>
      <c r="AC106" s="437"/>
      <c r="AD106" s="437"/>
      <c r="AE106" s="439">
        <f t="shared" si="72"/>
        <v>0</v>
      </c>
      <c r="AF106" s="431">
        <f t="shared" si="73"/>
        <v>0</v>
      </c>
      <c r="AG106" s="431">
        <f t="shared" si="74"/>
        <v>0</v>
      </c>
      <c r="AH106" s="431">
        <f t="shared" si="75"/>
        <v>0</v>
      </c>
      <c r="AI106" s="431">
        <f t="shared" si="76"/>
        <v>0</v>
      </c>
      <c r="AJ106" s="509">
        <f t="shared" si="77"/>
        <v>0</v>
      </c>
      <c r="AK106" s="906"/>
      <c r="AL106" s="437"/>
      <c r="AM106" s="437"/>
      <c r="AN106" s="437"/>
      <c r="AO106" s="437"/>
      <c r="AP106" s="437"/>
      <c r="AQ106" s="439">
        <f t="shared" si="79"/>
        <v>0</v>
      </c>
      <c r="AR106" s="431">
        <f t="shared" si="80"/>
        <v>0</v>
      </c>
      <c r="AS106" s="431">
        <f t="shared" si="81"/>
        <v>0</v>
      </c>
      <c r="AT106" s="431">
        <f t="shared" si="82"/>
        <v>0</v>
      </c>
      <c r="AU106" s="431">
        <f t="shared" si="83"/>
        <v>0</v>
      </c>
      <c r="AV106" s="509">
        <f t="shared" si="84"/>
        <v>0</v>
      </c>
      <c r="AW106" s="1183"/>
      <c r="AX106" s="1184"/>
      <c r="AY106" s="1184"/>
      <c r="AZ106" s="1184"/>
      <c r="BA106" s="1184"/>
      <c r="BB106" s="1184"/>
      <c r="BC106" s="1185"/>
      <c r="BD106" s="1185"/>
      <c r="BE106" s="1185"/>
      <c r="BF106" s="1185"/>
      <c r="BG106" s="1185"/>
      <c r="BH106" s="1186"/>
      <c r="BI106" s="1183"/>
      <c r="BJ106" s="1184"/>
      <c r="BK106" s="1184"/>
      <c r="BL106" s="1184"/>
      <c r="BM106" s="1184"/>
      <c r="BN106" s="1184"/>
      <c r="BO106" s="1185"/>
      <c r="BP106" s="1185"/>
      <c r="BQ106" s="1185"/>
      <c r="BR106" s="1185"/>
      <c r="BS106" s="1185"/>
      <c r="BT106" s="1186"/>
      <c r="BU106" s="1190"/>
      <c r="BV106" s="1192"/>
      <c r="BW106" s="1288"/>
      <c r="BX106" s="1191"/>
      <c r="BY106" s="1192"/>
      <c r="BZ106" s="613">
        <f t="shared" si="108"/>
        <v>0</v>
      </c>
      <c r="CA106" s="614">
        <f t="shared" si="109"/>
        <v>0</v>
      </c>
      <c r="CB106" s="613">
        <f t="shared" si="65"/>
        <v>0</v>
      </c>
      <c r="CC106" s="577">
        <f t="shared" si="66"/>
        <v>0</v>
      </c>
      <c r="CD106" s="614">
        <f t="shared" si="67"/>
        <v>0</v>
      </c>
      <c r="CE106" s="616">
        <f t="shared" si="110"/>
        <v>0</v>
      </c>
      <c r="CF106" s="577">
        <f t="shared" si="111"/>
        <v>0</v>
      </c>
      <c r="CG106" s="614">
        <f t="shared" si="112"/>
        <v>0</v>
      </c>
    </row>
    <row r="107" spans="1:85" s="249" customFormat="1" ht="13.15" customHeight="1">
      <c r="A107" s="425"/>
      <c r="B107" s="425"/>
      <c r="C107" s="425"/>
      <c r="D107" s="427" t="s">
        <v>16</v>
      </c>
      <c r="E107" s="429" t="s">
        <v>184</v>
      </c>
      <c r="F107" s="428">
        <v>2022</v>
      </c>
      <c r="G107" s="432" t="s">
        <v>153</v>
      </c>
      <c r="H107" s="620">
        <f t="shared" si="113"/>
        <v>0</v>
      </c>
      <c r="I107" s="571">
        <f t="shared" si="114"/>
        <v>0</v>
      </c>
      <c r="J107" s="601">
        <f t="shared" si="115"/>
        <v>0</v>
      </c>
      <c r="K107" s="510"/>
      <c r="L107" s="1337"/>
      <c r="M107" s="1338"/>
      <c r="N107" s="620">
        <f t="shared" si="116"/>
        <v>0</v>
      </c>
      <c r="O107" s="571">
        <f t="shared" si="117"/>
        <v>0</v>
      </c>
      <c r="P107" s="621">
        <f t="shared" si="118"/>
        <v>0</v>
      </c>
      <c r="Q107" s="439">
        <f t="shared" si="97"/>
        <v>0</v>
      </c>
      <c r="R107" s="431">
        <f t="shared" si="98"/>
        <v>0</v>
      </c>
      <c r="S107" s="509">
        <f t="shared" si="99"/>
        <v>0</v>
      </c>
      <c r="T107" s="905">
        <f t="shared" si="103"/>
        <v>0</v>
      </c>
      <c r="U107" s="509">
        <f t="shared" si="104"/>
        <v>0</v>
      </c>
      <c r="V107" s="905">
        <f t="shared" si="105"/>
        <v>0</v>
      </c>
      <c r="W107" s="587">
        <f t="shared" si="106"/>
        <v>0</v>
      </c>
      <c r="X107" s="509">
        <f t="shared" si="107"/>
        <v>0</v>
      </c>
      <c r="Y107" s="906"/>
      <c r="Z107" s="437"/>
      <c r="AA107" s="437"/>
      <c r="AB107" s="437"/>
      <c r="AC107" s="437"/>
      <c r="AD107" s="437"/>
      <c r="AE107" s="439">
        <f t="shared" si="72"/>
        <v>0</v>
      </c>
      <c r="AF107" s="431">
        <f t="shared" si="73"/>
        <v>0</v>
      </c>
      <c r="AG107" s="431">
        <f t="shared" si="74"/>
        <v>0</v>
      </c>
      <c r="AH107" s="431">
        <f t="shared" si="75"/>
        <v>0</v>
      </c>
      <c r="AI107" s="431">
        <f t="shared" si="76"/>
        <v>0</v>
      </c>
      <c r="AJ107" s="509">
        <f t="shared" si="77"/>
        <v>0</v>
      </c>
      <c r="AK107" s="906"/>
      <c r="AL107" s="437"/>
      <c r="AM107" s="437"/>
      <c r="AN107" s="437"/>
      <c r="AO107" s="437"/>
      <c r="AP107" s="437"/>
      <c r="AQ107" s="439">
        <f t="shared" si="79"/>
        <v>0</v>
      </c>
      <c r="AR107" s="431">
        <f t="shared" si="80"/>
        <v>0</v>
      </c>
      <c r="AS107" s="431">
        <f t="shared" si="81"/>
        <v>0</v>
      </c>
      <c r="AT107" s="431">
        <f t="shared" si="82"/>
        <v>0</v>
      </c>
      <c r="AU107" s="431">
        <f t="shared" si="83"/>
        <v>0</v>
      </c>
      <c r="AV107" s="509">
        <f t="shared" si="84"/>
        <v>0</v>
      </c>
      <c r="AW107" s="1183"/>
      <c r="AX107" s="1184"/>
      <c r="AY107" s="1184"/>
      <c r="AZ107" s="1184"/>
      <c r="BA107" s="1184"/>
      <c r="BB107" s="1184"/>
      <c r="BC107" s="1185"/>
      <c r="BD107" s="1185"/>
      <c r="BE107" s="1185"/>
      <c r="BF107" s="1185"/>
      <c r="BG107" s="1185"/>
      <c r="BH107" s="1186"/>
      <c r="BI107" s="1183"/>
      <c r="BJ107" s="1184"/>
      <c r="BK107" s="1184"/>
      <c r="BL107" s="1184"/>
      <c r="BM107" s="1184"/>
      <c r="BN107" s="1184"/>
      <c r="BO107" s="1185"/>
      <c r="BP107" s="1185"/>
      <c r="BQ107" s="1185"/>
      <c r="BR107" s="1185"/>
      <c r="BS107" s="1185"/>
      <c r="BT107" s="1186"/>
      <c r="BU107" s="1190"/>
      <c r="BV107" s="1192"/>
      <c r="BW107" s="1288"/>
      <c r="BX107" s="1191"/>
      <c r="BY107" s="1192"/>
      <c r="BZ107" s="613">
        <f t="shared" si="108"/>
        <v>0</v>
      </c>
      <c r="CA107" s="614">
        <f t="shared" si="109"/>
        <v>0</v>
      </c>
      <c r="CB107" s="613">
        <f t="shared" si="65"/>
        <v>0</v>
      </c>
      <c r="CC107" s="577">
        <f t="shared" si="66"/>
        <v>0</v>
      </c>
      <c r="CD107" s="614">
        <f t="shared" si="67"/>
        <v>0</v>
      </c>
      <c r="CE107" s="616">
        <f t="shared" si="110"/>
        <v>0</v>
      </c>
      <c r="CF107" s="577">
        <f t="shared" si="111"/>
        <v>0</v>
      </c>
      <c r="CG107" s="614">
        <f t="shared" si="112"/>
        <v>0</v>
      </c>
    </row>
    <row r="108" spans="1:85" s="249" customFormat="1" ht="13.15" customHeight="1">
      <c r="A108" s="425"/>
      <c r="B108" s="425"/>
      <c r="C108" s="425"/>
      <c r="D108" s="427" t="s">
        <v>18</v>
      </c>
      <c r="E108" s="429" t="s">
        <v>184</v>
      </c>
      <c r="F108" s="428">
        <v>2022</v>
      </c>
      <c r="G108" s="430" t="s">
        <v>148</v>
      </c>
      <c r="H108" s="620">
        <f t="shared" si="113"/>
        <v>0</v>
      </c>
      <c r="I108" s="571">
        <f t="shared" si="114"/>
        <v>0</v>
      </c>
      <c r="J108" s="601">
        <f t="shared" si="115"/>
        <v>0</v>
      </c>
      <c r="K108" s="510"/>
      <c r="L108" s="1337"/>
      <c r="M108" s="1338"/>
      <c r="N108" s="620">
        <f t="shared" si="116"/>
        <v>0</v>
      </c>
      <c r="O108" s="571">
        <f t="shared" si="117"/>
        <v>0</v>
      </c>
      <c r="P108" s="621">
        <f t="shared" si="118"/>
        <v>0</v>
      </c>
      <c r="Q108" s="439">
        <f t="shared" si="97"/>
        <v>0</v>
      </c>
      <c r="R108" s="431">
        <f t="shared" si="98"/>
        <v>0</v>
      </c>
      <c r="S108" s="509">
        <f t="shared" si="99"/>
        <v>0</v>
      </c>
      <c r="T108" s="905">
        <f t="shared" si="103"/>
        <v>0</v>
      </c>
      <c r="U108" s="509">
        <f t="shared" si="104"/>
        <v>0</v>
      </c>
      <c r="V108" s="905">
        <f t="shared" si="105"/>
        <v>0</v>
      </c>
      <c r="W108" s="587">
        <f t="shared" si="106"/>
        <v>0</v>
      </c>
      <c r="X108" s="509">
        <f t="shared" si="107"/>
        <v>0</v>
      </c>
      <c r="Y108" s="906"/>
      <c r="Z108" s="437"/>
      <c r="AA108" s="437"/>
      <c r="AB108" s="437"/>
      <c r="AC108" s="437"/>
      <c r="AD108" s="437"/>
      <c r="AE108" s="439">
        <f t="shared" si="72"/>
        <v>0</v>
      </c>
      <c r="AF108" s="431">
        <f t="shared" si="73"/>
        <v>0</v>
      </c>
      <c r="AG108" s="431">
        <f t="shared" si="74"/>
        <v>0</v>
      </c>
      <c r="AH108" s="431">
        <f t="shared" si="75"/>
        <v>0</v>
      </c>
      <c r="AI108" s="431">
        <f t="shared" si="76"/>
        <v>0</v>
      </c>
      <c r="AJ108" s="509">
        <f t="shared" si="77"/>
        <v>0</v>
      </c>
      <c r="AK108" s="906"/>
      <c r="AL108" s="437"/>
      <c r="AM108" s="437"/>
      <c r="AN108" s="437"/>
      <c r="AO108" s="437"/>
      <c r="AP108" s="437"/>
      <c r="AQ108" s="439">
        <f t="shared" si="79"/>
        <v>0</v>
      </c>
      <c r="AR108" s="431">
        <f t="shared" si="80"/>
        <v>0</v>
      </c>
      <c r="AS108" s="431">
        <f t="shared" si="81"/>
        <v>0</v>
      </c>
      <c r="AT108" s="431">
        <f t="shared" si="82"/>
        <v>0</v>
      </c>
      <c r="AU108" s="431">
        <f t="shared" si="83"/>
        <v>0</v>
      </c>
      <c r="AV108" s="509">
        <f t="shared" si="84"/>
        <v>0</v>
      </c>
      <c r="AW108" s="1183"/>
      <c r="AX108" s="1184"/>
      <c r="AY108" s="1184"/>
      <c r="AZ108" s="1184"/>
      <c r="BA108" s="1184"/>
      <c r="BB108" s="1184"/>
      <c r="BC108" s="1185"/>
      <c r="BD108" s="1185"/>
      <c r="BE108" s="1185"/>
      <c r="BF108" s="1185"/>
      <c r="BG108" s="1185"/>
      <c r="BH108" s="1186"/>
      <c r="BI108" s="1183"/>
      <c r="BJ108" s="1184"/>
      <c r="BK108" s="1184"/>
      <c r="BL108" s="1184"/>
      <c r="BM108" s="1184"/>
      <c r="BN108" s="1184"/>
      <c r="BO108" s="1185"/>
      <c r="BP108" s="1185"/>
      <c r="BQ108" s="1185"/>
      <c r="BR108" s="1185"/>
      <c r="BS108" s="1185"/>
      <c r="BT108" s="1186"/>
      <c r="BU108" s="1190"/>
      <c r="BV108" s="1192"/>
      <c r="BW108" s="1288"/>
      <c r="BX108" s="1191"/>
      <c r="BY108" s="1192"/>
      <c r="BZ108" s="613">
        <f t="shared" si="108"/>
        <v>0</v>
      </c>
      <c r="CA108" s="614">
        <f t="shared" si="109"/>
        <v>0</v>
      </c>
      <c r="CB108" s="613">
        <f t="shared" si="65"/>
        <v>0</v>
      </c>
      <c r="CC108" s="577">
        <f t="shared" si="66"/>
        <v>0</v>
      </c>
      <c r="CD108" s="614">
        <f t="shared" si="67"/>
        <v>0</v>
      </c>
      <c r="CE108" s="616">
        <f t="shared" si="110"/>
        <v>0</v>
      </c>
      <c r="CF108" s="577">
        <f t="shared" si="111"/>
        <v>0</v>
      </c>
      <c r="CG108" s="614">
        <f t="shared" si="112"/>
        <v>0</v>
      </c>
    </row>
    <row r="109" spans="1:85" s="249" customFormat="1" ht="13.15" customHeight="1">
      <c r="A109" s="425"/>
      <c r="B109" s="425"/>
      <c r="C109" s="425"/>
      <c r="D109" s="427" t="s">
        <v>16</v>
      </c>
      <c r="E109" s="429" t="s">
        <v>184</v>
      </c>
      <c r="F109" s="428">
        <v>2022</v>
      </c>
      <c r="G109" s="432" t="s">
        <v>146</v>
      </c>
      <c r="H109" s="620">
        <f t="shared" si="113"/>
        <v>0</v>
      </c>
      <c r="I109" s="571">
        <f t="shared" si="114"/>
        <v>0</v>
      </c>
      <c r="J109" s="601">
        <f t="shared" si="115"/>
        <v>0</v>
      </c>
      <c r="K109" s="510"/>
      <c r="L109" s="1337"/>
      <c r="M109" s="1338"/>
      <c r="N109" s="620">
        <f t="shared" si="116"/>
        <v>0</v>
      </c>
      <c r="O109" s="571">
        <f t="shared" si="117"/>
        <v>0</v>
      </c>
      <c r="P109" s="621">
        <f t="shared" si="118"/>
        <v>0</v>
      </c>
      <c r="Q109" s="439">
        <f t="shared" si="97"/>
        <v>0</v>
      </c>
      <c r="R109" s="431">
        <f t="shared" si="98"/>
        <v>0</v>
      </c>
      <c r="S109" s="509">
        <f t="shared" si="99"/>
        <v>0</v>
      </c>
      <c r="T109" s="905">
        <f t="shared" si="103"/>
        <v>0</v>
      </c>
      <c r="U109" s="509">
        <f t="shared" si="104"/>
        <v>0</v>
      </c>
      <c r="V109" s="905">
        <f t="shared" si="105"/>
        <v>0</v>
      </c>
      <c r="W109" s="587">
        <f t="shared" si="106"/>
        <v>0</v>
      </c>
      <c r="X109" s="509">
        <f t="shared" si="107"/>
        <v>0</v>
      </c>
      <c r="Y109" s="906"/>
      <c r="Z109" s="437"/>
      <c r="AA109" s="437"/>
      <c r="AB109" s="437"/>
      <c r="AC109" s="437"/>
      <c r="AD109" s="437"/>
      <c r="AE109" s="439">
        <f t="shared" si="72"/>
        <v>0</v>
      </c>
      <c r="AF109" s="431">
        <f t="shared" si="73"/>
        <v>0</v>
      </c>
      <c r="AG109" s="431">
        <f t="shared" si="74"/>
        <v>0</v>
      </c>
      <c r="AH109" s="431">
        <f t="shared" si="75"/>
        <v>0</v>
      </c>
      <c r="AI109" s="431">
        <f t="shared" si="76"/>
        <v>0</v>
      </c>
      <c r="AJ109" s="509">
        <f t="shared" si="77"/>
        <v>0</v>
      </c>
      <c r="AK109" s="906"/>
      <c r="AL109" s="437"/>
      <c r="AM109" s="437"/>
      <c r="AN109" s="437"/>
      <c r="AO109" s="437"/>
      <c r="AP109" s="437"/>
      <c r="AQ109" s="439">
        <f t="shared" si="79"/>
        <v>0</v>
      </c>
      <c r="AR109" s="431">
        <f t="shared" si="80"/>
        <v>0</v>
      </c>
      <c r="AS109" s="431">
        <f t="shared" si="81"/>
        <v>0</v>
      </c>
      <c r="AT109" s="431">
        <f t="shared" si="82"/>
        <v>0</v>
      </c>
      <c r="AU109" s="431">
        <f t="shared" si="83"/>
        <v>0</v>
      </c>
      <c r="AV109" s="509">
        <f t="shared" si="84"/>
        <v>0</v>
      </c>
      <c r="AW109" s="1183"/>
      <c r="AX109" s="1184"/>
      <c r="AY109" s="1184"/>
      <c r="AZ109" s="1184"/>
      <c r="BA109" s="1184"/>
      <c r="BB109" s="1184"/>
      <c r="BC109" s="1185"/>
      <c r="BD109" s="1185"/>
      <c r="BE109" s="1185"/>
      <c r="BF109" s="1185"/>
      <c r="BG109" s="1185"/>
      <c r="BH109" s="1186"/>
      <c r="BI109" s="1183"/>
      <c r="BJ109" s="1184"/>
      <c r="BK109" s="1184"/>
      <c r="BL109" s="1184"/>
      <c r="BM109" s="1184"/>
      <c r="BN109" s="1184"/>
      <c r="BO109" s="1185"/>
      <c r="BP109" s="1185"/>
      <c r="BQ109" s="1185"/>
      <c r="BR109" s="1185"/>
      <c r="BS109" s="1185"/>
      <c r="BT109" s="1186"/>
      <c r="BU109" s="1190"/>
      <c r="BV109" s="1192"/>
      <c r="BW109" s="1288"/>
      <c r="BX109" s="1191"/>
      <c r="BY109" s="1192"/>
      <c r="BZ109" s="613">
        <f t="shared" si="108"/>
        <v>0</v>
      </c>
      <c r="CA109" s="614">
        <f t="shared" si="109"/>
        <v>0</v>
      </c>
      <c r="CB109" s="613">
        <f t="shared" si="65"/>
        <v>0</v>
      </c>
      <c r="CC109" s="577">
        <f t="shared" si="66"/>
        <v>0</v>
      </c>
      <c r="CD109" s="614">
        <f t="shared" si="67"/>
        <v>0</v>
      </c>
      <c r="CE109" s="616">
        <f t="shared" si="110"/>
        <v>0</v>
      </c>
      <c r="CF109" s="577">
        <f t="shared" si="111"/>
        <v>0</v>
      </c>
      <c r="CG109" s="614">
        <f t="shared" si="112"/>
        <v>0</v>
      </c>
    </row>
    <row r="110" spans="1:85" s="250" customFormat="1" ht="13.15" customHeight="1">
      <c r="A110" s="425"/>
      <c r="B110" s="425"/>
      <c r="C110" s="425"/>
      <c r="D110" s="427" t="s">
        <v>16</v>
      </c>
      <c r="E110" s="429" t="s">
        <v>184</v>
      </c>
      <c r="F110" s="428">
        <v>2022</v>
      </c>
      <c r="G110" s="432" t="s">
        <v>186</v>
      </c>
      <c r="H110" s="620">
        <f t="shared" si="113"/>
        <v>0</v>
      </c>
      <c r="I110" s="571">
        <f t="shared" si="114"/>
        <v>0</v>
      </c>
      <c r="J110" s="601">
        <f t="shared" si="115"/>
        <v>0</v>
      </c>
      <c r="K110" s="510"/>
      <c r="L110" s="1337"/>
      <c r="M110" s="1338"/>
      <c r="N110" s="620">
        <f t="shared" si="116"/>
        <v>0</v>
      </c>
      <c r="O110" s="571">
        <f t="shared" si="117"/>
        <v>0</v>
      </c>
      <c r="P110" s="621">
        <f t="shared" si="118"/>
        <v>0</v>
      </c>
      <c r="Q110" s="439">
        <f t="shared" si="97"/>
        <v>0</v>
      </c>
      <c r="R110" s="431">
        <f t="shared" si="98"/>
        <v>0</v>
      </c>
      <c r="S110" s="509">
        <f t="shared" si="99"/>
        <v>0</v>
      </c>
      <c r="T110" s="905">
        <f t="shared" si="103"/>
        <v>0</v>
      </c>
      <c r="U110" s="509">
        <f t="shared" si="104"/>
        <v>0</v>
      </c>
      <c r="V110" s="905">
        <f t="shared" si="105"/>
        <v>0</v>
      </c>
      <c r="W110" s="587">
        <f t="shared" si="106"/>
        <v>0</v>
      </c>
      <c r="X110" s="509">
        <f t="shared" si="107"/>
        <v>0</v>
      </c>
      <c r="Y110" s="906"/>
      <c r="Z110" s="437"/>
      <c r="AA110" s="437"/>
      <c r="AB110" s="437"/>
      <c r="AC110" s="437"/>
      <c r="AD110" s="437"/>
      <c r="AE110" s="439">
        <f t="shared" si="72"/>
        <v>0</v>
      </c>
      <c r="AF110" s="431">
        <f t="shared" si="73"/>
        <v>0</v>
      </c>
      <c r="AG110" s="431">
        <f t="shared" si="74"/>
        <v>0</v>
      </c>
      <c r="AH110" s="431">
        <f t="shared" si="75"/>
        <v>0</v>
      </c>
      <c r="AI110" s="431">
        <f t="shared" si="76"/>
        <v>0</v>
      </c>
      <c r="AJ110" s="509">
        <f t="shared" si="77"/>
        <v>0</v>
      </c>
      <c r="AK110" s="906"/>
      <c r="AL110" s="437"/>
      <c r="AM110" s="437"/>
      <c r="AN110" s="437"/>
      <c r="AO110" s="437"/>
      <c r="AP110" s="437"/>
      <c r="AQ110" s="439">
        <f t="shared" si="79"/>
        <v>0</v>
      </c>
      <c r="AR110" s="431">
        <f t="shared" si="80"/>
        <v>0</v>
      </c>
      <c r="AS110" s="431">
        <f t="shared" si="81"/>
        <v>0</v>
      </c>
      <c r="AT110" s="431">
        <f t="shared" si="82"/>
        <v>0</v>
      </c>
      <c r="AU110" s="431">
        <f t="shared" si="83"/>
        <v>0</v>
      </c>
      <c r="AV110" s="509">
        <f t="shared" si="84"/>
        <v>0</v>
      </c>
      <c r="AW110" s="1183"/>
      <c r="AX110" s="1184"/>
      <c r="AY110" s="1184"/>
      <c r="AZ110" s="1184"/>
      <c r="BA110" s="1184"/>
      <c r="BB110" s="1184"/>
      <c r="BC110" s="1185"/>
      <c r="BD110" s="1185"/>
      <c r="BE110" s="1185"/>
      <c r="BF110" s="1185"/>
      <c r="BG110" s="1185"/>
      <c r="BH110" s="1186"/>
      <c r="BI110" s="1183"/>
      <c r="BJ110" s="1184"/>
      <c r="BK110" s="1184"/>
      <c r="BL110" s="1184"/>
      <c r="BM110" s="1184"/>
      <c r="BN110" s="1184"/>
      <c r="BO110" s="1185"/>
      <c r="BP110" s="1185"/>
      <c r="BQ110" s="1185"/>
      <c r="BR110" s="1185"/>
      <c r="BS110" s="1185"/>
      <c r="BT110" s="1186"/>
      <c r="BU110" s="1190"/>
      <c r="BV110" s="1192"/>
      <c r="BW110" s="1288"/>
      <c r="BX110" s="1191"/>
      <c r="BY110" s="1192"/>
      <c r="BZ110" s="613">
        <f t="shared" si="108"/>
        <v>0</v>
      </c>
      <c r="CA110" s="614">
        <f t="shared" si="109"/>
        <v>0</v>
      </c>
      <c r="CB110" s="613">
        <f t="shared" si="65"/>
        <v>0</v>
      </c>
      <c r="CC110" s="577">
        <f t="shared" si="66"/>
        <v>0</v>
      </c>
      <c r="CD110" s="614">
        <f t="shared" si="67"/>
        <v>0</v>
      </c>
      <c r="CE110" s="616">
        <f t="shared" si="110"/>
        <v>0</v>
      </c>
      <c r="CF110" s="577">
        <f t="shared" si="111"/>
        <v>0</v>
      </c>
      <c r="CG110" s="614">
        <f t="shared" si="112"/>
        <v>0</v>
      </c>
    </row>
    <row r="111" spans="1:85" s="250" customFormat="1" ht="13.15" customHeight="1">
      <c r="A111" s="425"/>
      <c r="B111" s="425"/>
      <c r="C111" s="425"/>
      <c r="D111" s="427" t="s">
        <v>18</v>
      </c>
      <c r="E111" s="429" t="s">
        <v>184</v>
      </c>
      <c r="F111" s="428">
        <v>2022</v>
      </c>
      <c r="G111" s="430" t="s">
        <v>185</v>
      </c>
      <c r="H111" s="620">
        <f t="shared" si="113"/>
        <v>0</v>
      </c>
      <c r="I111" s="571">
        <f t="shared" si="114"/>
        <v>0</v>
      </c>
      <c r="J111" s="601">
        <f t="shared" si="115"/>
        <v>0</v>
      </c>
      <c r="K111" s="510"/>
      <c r="L111" s="1337"/>
      <c r="M111" s="1338"/>
      <c r="N111" s="620">
        <f t="shared" si="116"/>
        <v>0</v>
      </c>
      <c r="O111" s="571">
        <f t="shared" si="117"/>
        <v>0</v>
      </c>
      <c r="P111" s="621">
        <f t="shared" si="118"/>
        <v>0</v>
      </c>
      <c r="Q111" s="439">
        <f t="shared" si="97"/>
        <v>0</v>
      </c>
      <c r="R111" s="431">
        <f t="shared" si="98"/>
        <v>0</v>
      </c>
      <c r="S111" s="509">
        <f t="shared" si="99"/>
        <v>0</v>
      </c>
      <c r="T111" s="905">
        <f t="shared" si="103"/>
        <v>0</v>
      </c>
      <c r="U111" s="509">
        <f t="shared" si="104"/>
        <v>0</v>
      </c>
      <c r="V111" s="905">
        <f t="shared" si="105"/>
        <v>0</v>
      </c>
      <c r="W111" s="587">
        <f t="shared" si="106"/>
        <v>0</v>
      </c>
      <c r="X111" s="509">
        <f t="shared" si="107"/>
        <v>0</v>
      </c>
      <c r="Y111" s="906"/>
      <c r="Z111" s="437"/>
      <c r="AA111" s="437"/>
      <c r="AB111" s="437"/>
      <c r="AC111" s="437"/>
      <c r="AD111" s="437"/>
      <c r="AE111" s="439">
        <f t="shared" si="72"/>
        <v>0</v>
      </c>
      <c r="AF111" s="431">
        <f t="shared" si="73"/>
        <v>0</v>
      </c>
      <c r="AG111" s="431">
        <f t="shared" si="74"/>
        <v>0</v>
      </c>
      <c r="AH111" s="431">
        <f t="shared" si="75"/>
        <v>0</v>
      </c>
      <c r="AI111" s="431">
        <f t="shared" si="76"/>
        <v>0</v>
      </c>
      <c r="AJ111" s="509">
        <f t="shared" si="77"/>
        <v>0</v>
      </c>
      <c r="AK111" s="906"/>
      <c r="AL111" s="437"/>
      <c r="AM111" s="437"/>
      <c r="AN111" s="437"/>
      <c r="AO111" s="437"/>
      <c r="AP111" s="437"/>
      <c r="AQ111" s="439">
        <f t="shared" si="79"/>
        <v>0</v>
      </c>
      <c r="AR111" s="431">
        <f t="shared" si="80"/>
        <v>0</v>
      </c>
      <c r="AS111" s="431">
        <f t="shared" si="81"/>
        <v>0</v>
      </c>
      <c r="AT111" s="431">
        <f t="shared" si="82"/>
        <v>0</v>
      </c>
      <c r="AU111" s="431">
        <f t="shared" si="83"/>
        <v>0</v>
      </c>
      <c r="AV111" s="509">
        <f t="shared" si="84"/>
        <v>0</v>
      </c>
      <c r="AW111" s="1183"/>
      <c r="AX111" s="1184"/>
      <c r="AY111" s="1184"/>
      <c r="AZ111" s="1184"/>
      <c r="BA111" s="1184"/>
      <c r="BB111" s="1184"/>
      <c r="BC111" s="1185"/>
      <c r="BD111" s="1185"/>
      <c r="BE111" s="1185"/>
      <c r="BF111" s="1185"/>
      <c r="BG111" s="1185"/>
      <c r="BH111" s="1186"/>
      <c r="BI111" s="1183"/>
      <c r="BJ111" s="1184"/>
      <c r="BK111" s="1184"/>
      <c r="BL111" s="1184"/>
      <c r="BM111" s="1184"/>
      <c r="BN111" s="1184"/>
      <c r="BO111" s="1185"/>
      <c r="BP111" s="1185"/>
      <c r="BQ111" s="1185"/>
      <c r="BR111" s="1185"/>
      <c r="BS111" s="1185"/>
      <c r="BT111" s="1186"/>
      <c r="BU111" s="1190"/>
      <c r="BV111" s="1192"/>
      <c r="BW111" s="1288"/>
      <c r="BX111" s="1191"/>
      <c r="BY111" s="1192"/>
      <c r="BZ111" s="613">
        <f t="shared" si="108"/>
        <v>0</v>
      </c>
      <c r="CA111" s="614">
        <f t="shared" si="109"/>
        <v>0</v>
      </c>
      <c r="CB111" s="613">
        <f t="shared" si="65"/>
        <v>0</v>
      </c>
      <c r="CC111" s="577">
        <f t="shared" si="66"/>
        <v>0</v>
      </c>
      <c r="CD111" s="614">
        <f t="shared" si="67"/>
        <v>0</v>
      </c>
      <c r="CE111" s="616">
        <f t="shared" si="110"/>
        <v>0</v>
      </c>
      <c r="CF111" s="577">
        <f t="shared" si="111"/>
        <v>0</v>
      </c>
      <c r="CG111" s="614">
        <f t="shared" si="112"/>
        <v>0</v>
      </c>
    </row>
    <row r="112" spans="1:85" s="249" customFormat="1" ht="13.15" customHeight="1">
      <c r="A112" s="425"/>
      <c r="B112" s="425"/>
      <c r="C112" s="425"/>
      <c r="D112" s="427" t="s">
        <v>16</v>
      </c>
      <c r="E112" s="429" t="s">
        <v>184</v>
      </c>
      <c r="F112" s="428">
        <v>2022</v>
      </c>
      <c r="G112" s="432" t="s">
        <v>401</v>
      </c>
      <c r="H112" s="620">
        <f t="shared" si="113"/>
        <v>0</v>
      </c>
      <c r="I112" s="571">
        <f t="shared" si="114"/>
        <v>0</v>
      </c>
      <c r="J112" s="601">
        <f t="shared" si="115"/>
        <v>0</v>
      </c>
      <c r="K112" s="510"/>
      <c r="L112" s="1337"/>
      <c r="M112" s="1338"/>
      <c r="N112" s="620">
        <f t="shared" si="116"/>
        <v>0</v>
      </c>
      <c r="O112" s="571">
        <f t="shared" si="117"/>
        <v>0</v>
      </c>
      <c r="P112" s="621">
        <f t="shared" si="118"/>
        <v>0</v>
      </c>
      <c r="Q112" s="439">
        <f t="shared" si="97"/>
        <v>0</v>
      </c>
      <c r="R112" s="431">
        <f t="shared" si="98"/>
        <v>0</v>
      </c>
      <c r="S112" s="509">
        <f t="shared" si="99"/>
        <v>0</v>
      </c>
      <c r="T112" s="905">
        <f t="shared" si="103"/>
        <v>0</v>
      </c>
      <c r="U112" s="509">
        <f t="shared" si="104"/>
        <v>0</v>
      </c>
      <c r="V112" s="905">
        <f t="shared" si="105"/>
        <v>0</v>
      </c>
      <c r="W112" s="587">
        <f t="shared" si="106"/>
        <v>0</v>
      </c>
      <c r="X112" s="509">
        <f t="shared" si="107"/>
        <v>0</v>
      </c>
      <c r="Y112" s="906"/>
      <c r="Z112" s="437"/>
      <c r="AA112" s="437"/>
      <c r="AB112" s="437"/>
      <c r="AC112" s="437"/>
      <c r="AD112" s="437"/>
      <c r="AE112" s="439">
        <f t="shared" si="72"/>
        <v>0</v>
      </c>
      <c r="AF112" s="431">
        <f t="shared" si="73"/>
        <v>0</v>
      </c>
      <c r="AG112" s="431">
        <f t="shared" si="74"/>
        <v>0</v>
      </c>
      <c r="AH112" s="431">
        <f t="shared" si="75"/>
        <v>0</v>
      </c>
      <c r="AI112" s="431">
        <f t="shared" si="76"/>
        <v>0</v>
      </c>
      <c r="AJ112" s="509">
        <f t="shared" si="77"/>
        <v>0</v>
      </c>
      <c r="AK112" s="906"/>
      <c r="AL112" s="437"/>
      <c r="AM112" s="437"/>
      <c r="AN112" s="437"/>
      <c r="AO112" s="437"/>
      <c r="AP112" s="437"/>
      <c r="AQ112" s="439">
        <f t="shared" si="79"/>
        <v>0</v>
      </c>
      <c r="AR112" s="431">
        <f t="shared" si="80"/>
        <v>0</v>
      </c>
      <c r="AS112" s="431">
        <f t="shared" si="81"/>
        <v>0</v>
      </c>
      <c r="AT112" s="431">
        <f t="shared" si="82"/>
        <v>0</v>
      </c>
      <c r="AU112" s="431">
        <f t="shared" si="83"/>
        <v>0</v>
      </c>
      <c r="AV112" s="509">
        <f t="shared" si="84"/>
        <v>0</v>
      </c>
      <c r="AW112" s="1183"/>
      <c r="AX112" s="1184"/>
      <c r="AY112" s="1184"/>
      <c r="AZ112" s="1184"/>
      <c r="BA112" s="1184"/>
      <c r="BB112" s="1184"/>
      <c r="BC112" s="1185"/>
      <c r="BD112" s="1185"/>
      <c r="BE112" s="1185"/>
      <c r="BF112" s="1185"/>
      <c r="BG112" s="1185"/>
      <c r="BH112" s="1186"/>
      <c r="BI112" s="1183"/>
      <c r="BJ112" s="1184"/>
      <c r="BK112" s="1184"/>
      <c r="BL112" s="1184"/>
      <c r="BM112" s="1184"/>
      <c r="BN112" s="1184"/>
      <c r="BO112" s="1185"/>
      <c r="BP112" s="1185"/>
      <c r="BQ112" s="1185"/>
      <c r="BR112" s="1185"/>
      <c r="BS112" s="1185"/>
      <c r="BT112" s="1186"/>
      <c r="BU112" s="1190"/>
      <c r="BV112" s="1192"/>
      <c r="BW112" s="1288"/>
      <c r="BX112" s="1191"/>
      <c r="BY112" s="1192"/>
      <c r="BZ112" s="613">
        <f t="shared" si="108"/>
        <v>0</v>
      </c>
      <c r="CA112" s="614">
        <f t="shared" si="109"/>
        <v>0</v>
      </c>
      <c r="CB112" s="613">
        <f t="shared" si="65"/>
        <v>0</v>
      </c>
      <c r="CC112" s="577">
        <f t="shared" si="66"/>
        <v>0</v>
      </c>
      <c r="CD112" s="614">
        <f t="shared" si="67"/>
        <v>0</v>
      </c>
      <c r="CE112" s="616">
        <f t="shared" si="110"/>
        <v>0</v>
      </c>
      <c r="CF112" s="577">
        <f t="shared" si="111"/>
        <v>0</v>
      </c>
      <c r="CG112" s="614">
        <f t="shared" si="112"/>
        <v>0</v>
      </c>
    </row>
    <row r="113" spans="1:85" s="249" customFormat="1" ht="13.15" customHeight="1">
      <c r="A113" s="425"/>
      <c r="B113" s="425"/>
      <c r="C113" s="425"/>
      <c r="D113" s="427" t="s">
        <v>16</v>
      </c>
      <c r="E113" s="429" t="s">
        <v>184</v>
      </c>
      <c r="F113" s="428">
        <v>2022</v>
      </c>
      <c r="G113" s="432" t="s">
        <v>146</v>
      </c>
      <c r="H113" s="620">
        <f t="shared" si="113"/>
        <v>0</v>
      </c>
      <c r="I113" s="571">
        <f t="shared" si="114"/>
        <v>0</v>
      </c>
      <c r="J113" s="601">
        <f t="shared" si="115"/>
        <v>0</v>
      </c>
      <c r="K113" s="510"/>
      <c r="L113" s="1337"/>
      <c r="M113" s="1338"/>
      <c r="N113" s="620">
        <f t="shared" si="116"/>
        <v>0</v>
      </c>
      <c r="O113" s="571">
        <f t="shared" si="117"/>
        <v>0</v>
      </c>
      <c r="P113" s="621">
        <f t="shared" si="118"/>
        <v>0</v>
      </c>
      <c r="Q113" s="439">
        <f t="shared" si="97"/>
        <v>0</v>
      </c>
      <c r="R113" s="431">
        <f t="shared" si="98"/>
        <v>0</v>
      </c>
      <c r="S113" s="509">
        <f t="shared" si="99"/>
        <v>0</v>
      </c>
      <c r="T113" s="905">
        <f t="shared" si="103"/>
        <v>0</v>
      </c>
      <c r="U113" s="509">
        <f t="shared" si="104"/>
        <v>0</v>
      </c>
      <c r="V113" s="905">
        <f t="shared" si="105"/>
        <v>0</v>
      </c>
      <c r="W113" s="587">
        <f t="shared" si="106"/>
        <v>0</v>
      </c>
      <c r="X113" s="509">
        <f t="shared" si="107"/>
        <v>0</v>
      </c>
      <c r="Y113" s="906"/>
      <c r="Z113" s="437"/>
      <c r="AA113" s="437"/>
      <c r="AB113" s="437"/>
      <c r="AC113" s="437"/>
      <c r="AD113" s="437"/>
      <c r="AE113" s="439">
        <f t="shared" si="72"/>
        <v>0</v>
      </c>
      <c r="AF113" s="431">
        <f t="shared" si="73"/>
        <v>0</v>
      </c>
      <c r="AG113" s="431">
        <f t="shared" si="74"/>
        <v>0</v>
      </c>
      <c r="AH113" s="431">
        <f t="shared" si="75"/>
        <v>0</v>
      </c>
      <c r="AI113" s="431">
        <f t="shared" si="76"/>
        <v>0</v>
      </c>
      <c r="AJ113" s="509">
        <f t="shared" si="77"/>
        <v>0</v>
      </c>
      <c r="AK113" s="906"/>
      <c r="AL113" s="437"/>
      <c r="AM113" s="437"/>
      <c r="AN113" s="437"/>
      <c r="AO113" s="437"/>
      <c r="AP113" s="437"/>
      <c r="AQ113" s="439">
        <f t="shared" si="79"/>
        <v>0</v>
      </c>
      <c r="AR113" s="431">
        <f t="shared" si="80"/>
        <v>0</v>
      </c>
      <c r="AS113" s="431">
        <f t="shared" si="81"/>
        <v>0</v>
      </c>
      <c r="AT113" s="431">
        <f t="shared" si="82"/>
        <v>0</v>
      </c>
      <c r="AU113" s="431">
        <f t="shared" si="83"/>
        <v>0</v>
      </c>
      <c r="AV113" s="509">
        <f t="shared" si="84"/>
        <v>0</v>
      </c>
      <c r="AW113" s="1183"/>
      <c r="AX113" s="1184"/>
      <c r="AY113" s="1184"/>
      <c r="AZ113" s="1184"/>
      <c r="BA113" s="1184"/>
      <c r="BB113" s="1184"/>
      <c r="BC113" s="1185"/>
      <c r="BD113" s="1185"/>
      <c r="BE113" s="1185"/>
      <c r="BF113" s="1185"/>
      <c r="BG113" s="1185"/>
      <c r="BH113" s="1186"/>
      <c r="BI113" s="1183"/>
      <c r="BJ113" s="1184"/>
      <c r="BK113" s="1184"/>
      <c r="BL113" s="1184"/>
      <c r="BM113" s="1184"/>
      <c r="BN113" s="1184"/>
      <c r="BO113" s="1185"/>
      <c r="BP113" s="1185"/>
      <c r="BQ113" s="1185"/>
      <c r="BR113" s="1185"/>
      <c r="BS113" s="1185"/>
      <c r="BT113" s="1186"/>
      <c r="BU113" s="1190"/>
      <c r="BV113" s="1192"/>
      <c r="BW113" s="1288"/>
      <c r="BX113" s="1191"/>
      <c r="BY113" s="1192"/>
      <c r="BZ113" s="613">
        <f t="shared" si="108"/>
        <v>0</v>
      </c>
      <c r="CA113" s="614">
        <f t="shared" si="109"/>
        <v>0</v>
      </c>
      <c r="CB113" s="613">
        <f t="shared" si="65"/>
        <v>0</v>
      </c>
      <c r="CC113" s="577">
        <f t="shared" si="66"/>
        <v>0</v>
      </c>
      <c r="CD113" s="614">
        <f t="shared" si="67"/>
        <v>0</v>
      </c>
      <c r="CE113" s="616">
        <f t="shared" si="110"/>
        <v>0</v>
      </c>
      <c r="CF113" s="577">
        <f t="shared" si="111"/>
        <v>0</v>
      </c>
      <c r="CG113" s="614">
        <f t="shared" si="112"/>
        <v>0</v>
      </c>
    </row>
    <row r="114" spans="1:85" s="249" customFormat="1" ht="13.15" customHeight="1">
      <c r="A114" s="425"/>
      <c r="B114" s="425"/>
      <c r="C114" s="425"/>
      <c r="D114" s="427" t="s">
        <v>16</v>
      </c>
      <c r="E114" s="429" t="s">
        <v>184</v>
      </c>
      <c r="F114" s="428">
        <v>2022</v>
      </c>
      <c r="G114" s="432" t="s">
        <v>186</v>
      </c>
      <c r="H114" s="620">
        <f t="shared" si="113"/>
        <v>0</v>
      </c>
      <c r="I114" s="571">
        <f t="shared" si="114"/>
        <v>0</v>
      </c>
      <c r="J114" s="601">
        <f t="shared" si="115"/>
        <v>0</v>
      </c>
      <c r="K114" s="510"/>
      <c r="L114" s="1337"/>
      <c r="M114" s="1338"/>
      <c r="N114" s="620">
        <f t="shared" si="116"/>
        <v>0</v>
      </c>
      <c r="O114" s="571">
        <f t="shared" si="117"/>
        <v>0</v>
      </c>
      <c r="P114" s="621">
        <f t="shared" si="118"/>
        <v>0</v>
      </c>
      <c r="Q114" s="439">
        <f t="shared" si="97"/>
        <v>0</v>
      </c>
      <c r="R114" s="431">
        <f t="shared" si="98"/>
        <v>0</v>
      </c>
      <c r="S114" s="509">
        <f t="shared" si="99"/>
        <v>0</v>
      </c>
      <c r="T114" s="905">
        <f t="shared" si="103"/>
        <v>0</v>
      </c>
      <c r="U114" s="509">
        <f t="shared" si="104"/>
        <v>0</v>
      </c>
      <c r="V114" s="905">
        <f t="shared" si="105"/>
        <v>0</v>
      </c>
      <c r="W114" s="587">
        <f t="shared" si="106"/>
        <v>0</v>
      </c>
      <c r="X114" s="509">
        <f t="shared" si="107"/>
        <v>0</v>
      </c>
      <c r="Y114" s="906"/>
      <c r="Z114" s="437"/>
      <c r="AA114" s="437"/>
      <c r="AB114" s="437"/>
      <c r="AC114" s="437"/>
      <c r="AD114" s="437"/>
      <c r="AE114" s="439">
        <f t="shared" si="72"/>
        <v>0</v>
      </c>
      <c r="AF114" s="431">
        <f t="shared" si="73"/>
        <v>0</v>
      </c>
      <c r="AG114" s="431">
        <f t="shared" si="74"/>
        <v>0</v>
      </c>
      <c r="AH114" s="431">
        <f t="shared" si="75"/>
        <v>0</v>
      </c>
      <c r="AI114" s="431">
        <f t="shared" si="76"/>
        <v>0</v>
      </c>
      <c r="AJ114" s="509">
        <f t="shared" si="77"/>
        <v>0</v>
      </c>
      <c r="AK114" s="906"/>
      <c r="AL114" s="437"/>
      <c r="AM114" s="437"/>
      <c r="AN114" s="437"/>
      <c r="AO114" s="437"/>
      <c r="AP114" s="437"/>
      <c r="AQ114" s="439">
        <f t="shared" si="79"/>
        <v>0</v>
      </c>
      <c r="AR114" s="431">
        <f t="shared" si="80"/>
        <v>0</v>
      </c>
      <c r="AS114" s="431">
        <f t="shared" si="81"/>
        <v>0</v>
      </c>
      <c r="AT114" s="431">
        <f t="shared" si="82"/>
        <v>0</v>
      </c>
      <c r="AU114" s="431">
        <f t="shared" si="83"/>
        <v>0</v>
      </c>
      <c r="AV114" s="509">
        <f t="shared" si="84"/>
        <v>0</v>
      </c>
      <c r="AW114" s="1183"/>
      <c r="AX114" s="1184"/>
      <c r="AY114" s="1184"/>
      <c r="AZ114" s="1184"/>
      <c r="BA114" s="1184"/>
      <c r="BB114" s="1184"/>
      <c r="BC114" s="1185"/>
      <c r="BD114" s="1185"/>
      <c r="BE114" s="1185"/>
      <c r="BF114" s="1185"/>
      <c r="BG114" s="1185"/>
      <c r="BH114" s="1186"/>
      <c r="BI114" s="1183"/>
      <c r="BJ114" s="1184"/>
      <c r="BK114" s="1184"/>
      <c r="BL114" s="1184"/>
      <c r="BM114" s="1184"/>
      <c r="BN114" s="1184"/>
      <c r="BO114" s="1185"/>
      <c r="BP114" s="1185"/>
      <c r="BQ114" s="1185"/>
      <c r="BR114" s="1185"/>
      <c r="BS114" s="1185"/>
      <c r="BT114" s="1186"/>
      <c r="BU114" s="1190"/>
      <c r="BV114" s="1192"/>
      <c r="BW114" s="1288"/>
      <c r="BX114" s="1191"/>
      <c r="BY114" s="1192"/>
      <c r="BZ114" s="613">
        <f t="shared" si="108"/>
        <v>0</v>
      </c>
      <c r="CA114" s="614">
        <f t="shared" si="109"/>
        <v>0</v>
      </c>
      <c r="CB114" s="613">
        <f t="shared" si="65"/>
        <v>0</v>
      </c>
      <c r="CC114" s="577">
        <f t="shared" si="66"/>
        <v>0</v>
      </c>
      <c r="CD114" s="614">
        <f t="shared" si="67"/>
        <v>0</v>
      </c>
      <c r="CE114" s="616">
        <f t="shared" si="110"/>
        <v>0</v>
      </c>
      <c r="CF114" s="577">
        <f t="shared" si="111"/>
        <v>0</v>
      </c>
      <c r="CG114" s="614">
        <f t="shared" si="112"/>
        <v>0</v>
      </c>
    </row>
    <row r="115" spans="1:85" s="249" customFormat="1" ht="13.15" customHeight="1">
      <c r="A115" s="425"/>
      <c r="B115" s="425"/>
      <c r="C115" s="425"/>
      <c r="D115" s="427" t="s">
        <v>18</v>
      </c>
      <c r="E115" s="429" t="s">
        <v>184</v>
      </c>
      <c r="F115" s="428">
        <v>2022</v>
      </c>
      <c r="G115" s="430" t="s">
        <v>173</v>
      </c>
      <c r="H115" s="620">
        <f t="shared" si="113"/>
        <v>0</v>
      </c>
      <c r="I115" s="571">
        <f t="shared" si="114"/>
        <v>0</v>
      </c>
      <c r="J115" s="601">
        <f t="shared" si="115"/>
        <v>0</v>
      </c>
      <c r="K115" s="510"/>
      <c r="L115" s="1337"/>
      <c r="M115" s="1338"/>
      <c r="N115" s="620">
        <f t="shared" si="116"/>
        <v>0</v>
      </c>
      <c r="O115" s="571">
        <f t="shared" si="117"/>
        <v>0</v>
      </c>
      <c r="P115" s="621">
        <f t="shared" si="118"/>
        <v>0</v>
      </c>
      <c r="Q115" s="439">
        <f t="shared" ref="Q115:S116" si="119">IFERROR(N115/H115, 0)</f>
        <v>0</v>
      </c>
      <c r="R115" s="431">
        <f t="shared" si="119"/>
        <v>0</v>
      </c>
      <c r="S115" s="509">
        <f t="shared" si="119"/>
        <v>0</v>
      </c>
      <c r="T115" s="905">
        <f t="shared" si="103"/>
        <v>0</v>
      </c>
      <c r="U115" s="509">
        <f t="shared" si="104"/>
        <v>0</v>
      </c>
      <c r="V115" s="905">
        <f t="shared" si="105"/>
        <v>0</v>
      </c>
      <c r="W115" s="587">
        <f t="shared" si="106"/>
        <v>0</v>
      </c>
      <c r="X115" s="509">
        <f t="shared" si="107"/>
        <v>0</v>
      </c>
      <c r="Y115" s="906"/>
      <c r="Z115" s="437"/>
      <c r="AA115" s="437"/>
      <c r="AB115" s="437"/>
      <c r="AC115" s="437"/>
      <c r="AD115" s="437"/>
      <c r="AE115" s="439">
        <f t="shared" si="72"/>
        <v>0</v>
      </c>
      <c r="AF115" s="431">
        <f t="shared" si="73"/>
        <v>0</v>
      </c>
      <c r="AG115" s="431">
        <f t="shared" si="74"/>
        <v>0</v>
      </c>
      <c r="AH115" s="431">
        <f t="shared" si="75"/>
        <v>0</v>
      </c>
      <c r="AI115" s="431">
        <f t="shared" si="76"/>
        <v>0</v>
      </c>
      <c r="AJ115" s="509">
        <f t="shared" si="77"/>
        <v>0</v>
      </c>
      <c r="AK115" s="906"/>
      <c r="AL115" s="437"/>
      <c r="AM115" s="437"/>
      <c r="AN115" s="437"/>
      <c r="AO115" s="437"/>
      <c r="AP115" s="437"/>
      <c r="AQ115" s="439">
        <f t="shared" si="79"/>
        <v>0</v>
      </c>
      <c r="AR115" s="431">
        <f t="shared" si="80"/>
        <v>0</v>
      </c>
      <c r="AS115" s="431">
        <f t="shared" si="81"/>
        <v>0</v>
      </c>
      <c r="AT115" s="431">
        <f t="shared" si="82"/>
        <v>0</v>
      </c>
      <c r="AU115" s="431">
        <f t="shared" si="83"/>
        <v>0</v>
      </c>
      <c r="AV115" s="509">
        <f t="shared" si="84"/>
        <v>0</v>
      </c>
      <c r="AW115" s="1183"/>
      <c r="AX115" s="1184"/>
      <c r="AY115" s="1184"/>
      <c r="AZ115" s="1184"/>
      <c r="BA115" s="1184"/>
      <c r="BB115" s="1184"/>
      <c r="BC115" s="1185"/>
      <c r="BD115" s="1185"/>
      <c r="BE115" s="1185"/>
      <c r="BF115" s="1185"/>
      <c r="BG115" s="1185"/>
      <c r="BH115" s="1186"/>
      <c r="BI115" s="1183"/>
      <c r="BJ115" s="1184"/>
      <c r="BK115" s="1184"/>
      <c r="BL115" s="1184"/>
      <c r="BM115" s="1184"/>
      <c r="BN115" s="1184"/>
      <c r="BO115" s="1185"/>
      <c r="BP115" s="1185"/>
      <c r="BQ115" s="1185"/>
      <c r="BR115" s="1185"/>
      <c r="BS115" s="1185"/>
      <c r="BT115" s="1186"/>
      <c r="BU115" s="1190"/>
      <c r="BV115" s="1192"/>
      <c r="BW115" s="1288"/>
      <c r="BX115" s="1191"/>
      <c r="BY115" s="1192"/>
      <c r="BZ115" s="613">
        <f t="shared" si="108"/>
        <v>0</v>
      </c>
      <c r="CA115" s="614">
        <f t="shared" si="109"/>
        <v>0</v>
      </c>
      <c r="CB115" s="613">
        <f t="shared" si="65"/>
        <v>0</v>
      </c>
      <c r="CC115" s="577">
        <f t="shared" si="66"/>
        <v>0</v>
      </c>
      <c r="CD115" s="614">
        <f t="shared" si="67"/>
        <v>0</v>
      </c>
      <c r="CE115" s="616">
        <f t="shared" si="110"/>
        <v>0</v>
      </c>
      <c r="CF115" s="577">
        <f t="shared" si="111"/>
        <v>0</v>
      </c>
      <c r="CG115" s="614">
        <f t="shared" si="112"/>
        <v>0</v>
      </c>
    </row>
    <row r="116" spans="1:85" s="249" customFormat="1" ht="13.15" customHeight="1" thickBot="1">
      <c r="A116" s="425"/>
      <c r="B116" s="425"/>
      <c r="C116" s="425"/>
      <c r="D116" s="435" t="s">
        <v>18</v>
      </c>
      <c r="E116" s="429" t="s">
        <v>184</v>
      </c>
      <c r="F116" s="428">
        <v>2022</v>
      </c>
      <c r="G116" s="430" t="s">
        <v>149</v>
      </c>
      <c r="H116" s="1203">
        <f t="shared" si="113"/>
        <v>0</v>
      </c>
      <c r="I116" s="1204">
        <f t="shared" si="114"/>
        <v>0</v>
      </c>
      <c r="J116" s="1205">
        <f t="shared" si="115"/>
        <v>0</v>
      </c>
      <c r="K116" s="1203">
        <f>SUM(K95,K96,K100,K101,K102,K103,K104,K105,K108,K111,K115)</f>
        <v>0</v>
      </c>
      <c r="L116" s="1204">
        <f>SUM(L95,L96,L100,L101,L102,L103,L104,L105,L108,L111,L115)</f>
        <v>0</v>
      </c>
      <c r="M116" s="1205">
        <f>SUM(M95,M96,M100,M101,M102,M103,M104,M105,M108,M111,M115)</f>
        <v>0</v>
      </c>
      <c r="N116" s="1203">
        <f t="shared" si="116"/>
        <v>0</v>
      </c>
      <c r="O116" s="1204">
        <f t="shared" si="117"/>
        <v>0</v>
      </c>
      <c r="P116" s="1206">
        <f t="shared" si="118"/>
        <v>0</v>
      </c>
      <c r="Q116" s="1196">
        <f t="shared" si="119"/>
        <v>0</v>
      </c>
      <c r="R116" s="1197">
        <f t="shared" si="119"/>
        <v>0</v>
      </c>
      <c r="S116" s="1198">
        <f t="shared" si="119"/>
        <v>0</v>
      </c>
      <c r="T116" s="592"/>
      <c r="U116" s="594"/>
      <c r="V116" s="592"/>
      <c r="W116" s="593"/>
      <c r="X116" s="594"/>
      <c r="Y116" s="908">
        <f t="shared" ref="Y116:AD116" si="120">SUM(Y95,Y96,Y100,Y101,Y102,Y103,Y104,Y105,Y108,Y111,Y115)</f>
        <v>0</v>
      </c>
      <c r="Z116" s="580">
        <f t="shared" si="120"/>
        <v>0</v>
      </c>
      <c r="AA116" s="580">
        <f t="shared" si="120"/>
        <v>0</v>
      </c>
      <c r="AB116" s="580">
        <f t="shared" si="120"/>
        <v>0</v>
      </c>
      <c r="AC116" s="580">
        <f t="shared" si="120"/>
        <v>0</v>
      </c>
      <c r="AD116" s="581">
        <f t="shared" si="120"/>
        <v>0</v>
      </c>
      <c r="AE116" s="1196">
        <f t="shared" si="72"/>
        <v>0</v>
      </c>
      <c r="AF116" s="1197">
        <f t="shared" si="73"/>
        <v>0</v>
      </c>
      <c r="AG116" s="1197">
        <f t="shared" si="74"/>
        <v>0</v>
      </c>
      <c r="AH116" s="1197">
        <f t="shared" si="75"/>
        <v>0</v>
      </c>
      <c r="AI116" s="1197">
        <f t="shared" si="76"/>
        <v>0</v>
      </c>
      <c r="AJ116" s="1198">
        <f t="shared" si="77"/>
        <v>0</v>
      </c>
      <c r="AK116" s="908">
        <f t="shared" ref="AK116:AP116" si="121">SUM(AK95,AK96,AK100,AK101,AK102,AK103,AK104,AK105,AK108,AK111,AK115)</f>
        <v>0</v>
      </c>
      <c r="AL116" s="580">
        <f t="shared" si="121"/>
        <v>0</v>
      </c>
      <c r="AM116" s="580">
        <f t="shared" si="121"/>
        <v>0</v>
      </c>
      <c r="AN116" s="580">
        <f t="shared" si="121"/>
        <v>0</v>
      </c>
      <c r="AO116" s="580">
        <f t="shared" si="121"/>
        <v>0</v>
      </c>
      <c r="AP116" s="581">
        <f t="shared" si="121"/>
        <v>0</v>
      </c>
      <c r="AQ116" s="1196">
        <f t="shared" si="79"/>
        <v>0</v>
      </c>
      <c r="AR116" s="1197">
        <f t="shared" si="80"/>
        <v>0</v>
      </c>
      <c r="AS116" s="1197">
        <f t="shared" si="81"/>
        <v>0</v>
      </c>
      <c r="AT116" s="1197">
        <f t="shared" si="82"/>
        <v>0</v>
      </c>
      <c r="AU116" s="1197">
        <f t="shared" si="83"/>
        <v>0</v>
      </c>
      <c r="AV116" s="1198">
        <f t="shared" si="84"/>
        <v>0</v>
      </c>
      <c r="AW116" s="622">
        <f t="shared" ref="AW116:BT116" si="122">SUM(AW95,AW96,AW100,AW101,AW102,AW103,AW104,AW105,AW108,AW111,AW115)</f>
        <v>0</v>
      </c>
      <c r="AX116" s="623">
        <f t="shared" si="122"/>
        <v>0</v>
      </c>
      <c r="AY116" s="623">
        <f t="shared" si="122"/>
        <v>0</v>
      </c>
      <c r="AZ116" s="623">
        <f t="shared" si="122"/>
        <v>0</v>
      </c>
      <c r="BA116" s="623">
        <f t="shared" si="122"/>
        <v>0</v>
      </c>
      <c r="BB116" s="623">
        <f t="shared" si="122"/>
        <v>0</v>
      </c>
      <c r="BC116" s="623">
        <f t="shared" si="122"/>
        <v>0</v>
      </c>
      <c r="BD116" s="623">
        <f t="shared" si="122"/>
        <v>0</v>
      </c>
      <c r="BE116" s="623">
        <f t="shared" si="122"/>
        <v>0</v>
      </c>
      <c r="BF116" s="623">
        <f t="shared" si="122"/>
        <v>0</v>
      </c>
      <c r="BG116" s="623">
        <f t="shared" si="122"/>
        <v>0</v>
      </c>
      <c r="BH116" s="624">
        <f t="shared" si="122"/>
        <v>0</v>
      </c>
      <c r="BI116" s="579">
        <f t="shared" si="122"/>
        <v>0</v>
      </c>
      <c r="BJ116" s="580">
        <f t="shared" si="122"/>
        <v>0</v>
      </c>
      <c r="BK116" s="580">
        <f t="shared" si="122"/>
        <v>0</v>
      </c>
      <c r="BL116" s="580">
        <f t="shared" si="122"/>
        <v>0</v>
      </c>
      <c r="BM116" s="580">
        <f t="shared" si="122"/>
        <v>0</v>
      </c>
      <c r="BN116" s="580">
        <f t="shared" si="122"/>
        <v>0</v>
      </c>
      <c r="BO116" s="580">
        <f t="shared" si="122"/>
        <v>0</v>
      </c>
      <c r="BP116" s="580">
        <f t="shared" si="122"/>
        <v>0</v>
      </c>
      <c r="BQ116" s="580">
        <f t="shared" si="122"/>
        <v>0</v>
      </c>
      <c r="BR116" s="580">
        <f t="shared" si="122"/>
        <v>0</v>
      </c>
      <c r="BS116" s="580">
        <f t="shared" si="122"/>
        <v>0</v>
      </c>
      <c r="BT116" s="581">
        <f t="shared" si="122"/>
        <v>0</v>
      </c>
      <c r="BU116" s="604"/>
      <c r="BV116" s="606"/>
      <c r="BW116" s="1289"/>
      <c r="BX116" s="605"/>
      <c r="BY116" s="606"/>
      <c r="BZ116" s="1199">
        <f t="shared" si="108"/>
        <v>0</v>
      </c>
      <c r="CA116" s="1200">
        <f t="shared" si="109"/>
        <v>0</v>
      </c>
      <c r="CB116" s="1199">
        <f t="shared" si="65"/>
        <v>0</v>
      </c>
      <c r="CC116" s="1201">
        <f t="shared" si="66"/>
        <v>0</v>
      </c>
      <c r="CD116" s="1200">
        <f t="shared" si="67"/>
        <v>0</v>
      </c>
      <c r="CE116" s="1202">
        <f t="shared" si="110"/>
        <v>0</v>
      </c>
      <c r="CF116" s="1201">
        <f t="shared" si="111"/>
        <v>0</v>
      </c>
      <c r="CG116" s="1200">
        <f t="shared" si="112"/>
        <v>0</v>
      </c>
    </row>
    <row r="117" spans="1:85" ht="13.15" customHeight="1">
      <c r="A117" s="425"/>
      <c r="B117" s="425"/>
      <c r="C117" s="425"/>
      <c r="D117" s="427" t="s">
        <v>18</v>
      </c>
      <c r="E117" s="429" t="s">
        <v>208</v>
      </c>
      <c r="F117" s="428">
        <v>2023</v>
      </c>
      <c r="G117" s="430" t="s">
        <v>189</v>
      </c>
      <c r="H117" s="617">
        <f>IF(ISNUMBER(AW95),AW95,0)</f>
        <v>0</v>
      </c>
      <c r="I117" s="618">
        <f>IF(ISNUMBER(BA95),BA95,0)</f>
        <v>0</v>
      </c>
      <c r="J117" s="625">
        <f>IF(ISNUMBER(BE95),BE95,0)</f>
        <v>0</v>
      </c>
      <c r="K117" s="909"/>
      <c r="L117" s="910"/>
      <c r="M117" s="911"/>
      <c r="N117" s="617">
        <f>IF(ISNUMBER(BI95),BI95,0)</f>
        <v>0</v>
      </c>
      <c r="O117" s="618">
        <f>IF(ISNUMBER(BM95),BM95,0)</f>
        <v>0</v>
      </c>
      <c r="P117" s="619">
        <f>IF(ISNUMBER(BQ95),BQ95,0)</f>
        <v>0</v>
      </c>
      <c r="Q117" s="599">
        <f>IFERROR(N117/H117, 0)</f>
        <v>0</v>
      </c>
      <c r="R117" s="438">
        <f t="shared" si="61"/>
        <v>0</v>
      </c>
      <c r="S117" s="600">
        <f t="shared" si="62"/>
        <v>0</v>
      </c>
      <c r="T117" s="909"/>
      <c r="U117" s="911"/>
      <c r="V117" s="909"/>
      <c r="W117" s="639"/>
      <c r="X117" s="911"/>
      <c r="Y117" s="915"/>
      <c r="Z117" s="916"/>
      <c r="AA117" s="916"/>
      <c r="AB117" s="916"/>
      <c r="AC117" s="916"/>
      <c r="AD117" s="917"/>
      <c r="AE117" s="637"/>
      <c r="AF117" s="629"/>
      <c r="AG117" s="629"/>
      <c r="AH117" s="629"/>
      <c r="AI117" s="629"/>
      <c r="AJ117" s="911"/>
      <c r="AK117" s="915"/>
      <c r="AL117" s="916"/>
      <c r="AM117" s="916"/>
      <c r="AN117" s="916"/>
      <c r="AO117" s="916"/>
      <c r="AP117" s="917"/>
      <c r="AQ117" s="637"/>
      <c r="AR117" s="629"/>
      <c r="AS117" s="629"/>
      <c r="AT117" s="629"/>
      <c r="AU117" s="629"/>
      <c r="AV117" s="911"/>
      <c r="AW117" s="1207">
        <f>AX117+AY117</f>
        <v>0</v>
      </c>
      <c r="AX117" s="1208">
        <f>H117*(1-AE117-AF117)</f>
        <v>0</v>
      </c>
      <c r="AY117" s="1209"/>
      <c r="AZ117" s="1209"/>
      <c r="BA117" s="1210"/>
      <c r="BB117" s="1210"/>
      <c r="BC117" s="1209"/>
      <c r="BD117" s="1210"/>
      <c r="BE117" s="1210"/>
      <c r="BF117" s="1210"/>
      <c r="BG117" s="1209"/>
      <c r="BH117" s="1211"/>
      <c r="BI117" s="1212">
        <f>MAX(BJ117+BK117,CR_REF!$E$62*CSV_CR_SCEN!AW117)</f>
        <v>0</v>
      </c>
      <c r="BJ117" s="1213">
        <f>N117</f>
        <v>0</v>
      </c>
      <c r="BK117" s="1209"/>
      <c r="BL117" s="1209"/>
      <c r="BM117" s="1209"/>
      <c r="BN117" s="1209"/>
      <c r="BO117" s="1210"/>
      <c r="BP117" s="1210"/>
      <c r="BQ117" s="1210"/>
      <c r="BR117" s="1210"/>
      <c r="BS117" s="1210"/>
      <c r="BT117" s="1211"/>
      <c r="BU117" s="1214"/>
      <c r="BV117" s="1216"/>
      <c r="BW117" s="1290"/>
      <c r="BX117" s="1215"/>
      <c r="BY117" s="1216"/>
      <c r="BZ117" s="900"/>
      <c r="CA117" s="901"/>
      <c r="CB117" s="615">
        <f t="shared" si="65"/>
        <v>0</v>
      </c>
      <c r="CC117" s="611">
        <f t="shared" si="66"/>
        <v>0</v>
      </c>
      <c r="CD117" s="612">
        <f t="shared" si="67"/>
        <v>0</v>
      </c>
      <c r="CE117" s="652"/>
      <c r="CF117" s="654"/>
      <c r="CG117" s="655"/>
    </row>
    <row r="118" spans="1:85" ht="13.15" customHeight="1">
      <c r="A118" s="425"/>
      <c r="B118" s="425"/>
      <c r="C118" s="425"/>
      <c r="D118" s="427" t="s">
        <v>18</v>
      </c>
      <c r="E118" s="429" t="s">
        <v>208</v>
      </c>
      <c r="F118" s="428">
        <v>2023</v>
      </c>
      <c r="G118" s="430" t="s">
        <v>400</v>
      </c>
      <c r="H118" s="620">
        <f t="shared" ref="H118:H181" si="123">IF(ISNUMBER(AW96),AW96,0)</f>
        <v>0</v>
      </c>
      <c r="I118" s="571">
        <f t="shared" ref="I118:I181" si="124">IF(ISNUMBER(BA96),BA96,0)</f>
        <v>0</v>
      </c>
      <c r="J118" s="601">
        <f t="shared" ref="J118:J181" si="125">IF(ISNUMBER(BE96),BE96,0)</f>
        <v>0</v>
      </c>
      <c r="K118" s="912"/>
      <c r="L118" s="659"/>
      <c r="M118" s="631"/>
      <c r="N118" s="620">
        <f t="shared" ref="N118:N181" si="126">IF(ISNUMBER(BI96),BI96,0)</f>
        <v>0</v>
      </c>
      <c r="O118" s="571">
        <f t="shared" ref="O118:O181" si="127">IF(ISNUMBER(BM96),BM96,0)</f>
        <v>0</v>
      </c>
      <c r="P118" s="621">
        <f t="shared" ref="P118:P181" si="128">IF(ISNUMBER(BQ96),BQ96,0)</f>
        <v>0</v>
      </c>
      <c r="Q118" s="439">
        <f t="shared" si="60"/>
        <v>0</v>
      </c>
      <c r="R118" s="431">
        <f t="shared" si="61"/>
        <v>0</v>
      </c>
      <c r="S118" s="509">
        <f t="shared" si="62"/>
        <v>0</v>
      </c>
      <c r="T118" s="912"/>
      <c r="U118" s="631"/>
      <c r="V118" s="912"/>
      <c r="W118" s="658"/>
      <c r="X118" s="631"/>
      <c r="Y118" s="918"/>
      <c r="Z118" s="632"/>
      <c r="AA118" s="632"/>
      <c r="AB118" s="632"/>
      <c r="AC118" s="632"/>
      <c r="AD118" s="919"/>
      <c r="AE118" s="638"/>
      <c r="AF118" s="630"/>
      <c r="AG118" s="630"/>
      <c r="AH118" s="630"/>
      <c r="AI118" s="630"/>
      <c r="AJ118" s="631"/>
      <c r="AK118" s="918"/>
      <c r="AL118" s="632"/>
      <c r="AM118" s="632"/>
      <c r="AN118" s="632"/>
      <c r="AO118" s="632"/>
      <c r="AP118" s="919"/>
      <c r="AQ118" s="638"/>
      <c r="AR118" s="630"/>
      <c r="AS118" s="630"/>
      <c r="AT118" s="630"/>
      <c r="AU118" s="630"/>
      <c r="AV118" s="631"/>
      <c r="AW118" s="1217">
        <f>AW119+AW120+AW121</f>
        <v>0</v>
      </c>
      <c r="AX118" s="1218">
        <f>AX119+AX120+AX121</f>
        <v>0</v>
      </c>
      <c r="AY118" s="1219"/>
      <c r="AZ118" s="1219"/>
      <c r="BA118" s="1218">
        <f>BA119+BA120+BA121</f>
        <v>0</v>
      </c>
      <c r="BB118" s="1218">
        <f>BB119+BB120+BB121</f>
        <v>0</v>
      </c>
      <c r="BC118" s="1219"/>
      <c r="BD118" s="1220"/>
      <c r="BE118" s="1218">
        <f>BF118+BG118+BH118</f>
        <v>0</v>
      </c>
      <c r="BF118" s="1218">
        <f>BF119+BF120+BF121</f>
        <v>0</v>
      </c>
      <c r="BG118" s="1219"/>
      <c r="BH118" s="1221"/>
      <c r="BI118" s="1212">
        <f>MAX(BJ118+BK118,CR_REF!$E$62*CSV_CR_SCEN!AW118)</f>
        <v>0</v>
      </c>
      <c r="BJ118" s="1222">
        <f>BJ119+BJ120+BJ121</f>
        <v>0</v>
      </c>
      <c r="BK118" s="1219"/>
      <c r="BL118" s="1219"/>
      <c r="BM118" s="1218">
        <f>MAX(BN118+BO118,CR_REF!$D$63*CSV_CR_SCEN!BA118)</f>
        <v>0</v>
      </c>
      <c r="BN118" s="1222">
        <f>BN119+BN120+BN121</f>
        <v>0</v>
      </c>
      <c r="BO118" s="1220"/>
      <c r="BP118" s="1220"/>
      <c r="BQ118" s="1218">
        <f>MAX(BR118+BS118+BT118, CR_REF!$D$64*CSV_CR_SCEN!BE118)</f>
        <v>0</v>
      </c>
      <c r="BR118" s="1222">
        <f>BR119+BR120+BR121</f>
        <v>0</v>
      </c>
      <c r="BS118" s="1220"/>
      <c r="BT118" s="1220"/>
      <c r="BU118" s="1223"/>
      <c r="BV118" s="1225"/>
      <c r="BW118" s="1291"/>
      <c r="BX118" s="1224"/>
      <c r="BY118" s="1225"/>
      <c r="BZ118" s="902"/>
      <c r="CA118" s="903"/>
      <c r="CB118" s="616">
        <f t="shared" si="65"/>
        <v>0</v>
      </c>
      <c r="CC118" s="577">
        <f t="shared" si="66"/>
        <v>0</v>
      </c>
      <c r="CD118" s="614">
        <f t="shared" si="67"/>
        <v>0</v>
      </c>
      <c r="CE118" s="653"/>
      <c r="CF118" s="651"/>
      <c r="CG118" s="655"/>
    </row>
    <row r="119" spans="1:85" ht="13.15" customHeight="1">
      <c r="A119" s="425"/>
      <c r="B119" s="425"/>
      <c r="C119" s="425"/>
      <c r="D119" s="427" t="s">
        <v>16</v>
      </c>
      <c r="E119" s="429" t="s">
        <v>208</v>
      </c>
      <c r="F119" s="428">
        <v>2023</v>
      </c>
      <c r="G119" s="432" t="s">
        <v>587</v>
      </c>
      <c r="H119" s="620">
        <f t="shared" si="123"/>
        <v>0</v>
      </c>
      <c r="I119" s="571">
        <f t="shared" si="124"/>
        <v>0</v>
      </c>
      <c r="J119" s="601">
        <f t="shared" si="125"/>
        <v>0</v>
      </c>
      <c r="K119" s="912"/>
      <c r="L119" s="659"/>
      <c r="M119" s="631"/>
      <c r="N119" s="620">
        <f t="shared" si="126"/>
        <v>0</v>
      </c>
      <c r="O119" s="571">
        <f t="shared" si="127"/>
        <v>0</v>
      </c>
      <c r="P119" s="621">
        <f t="shared" si="128"/>
        <v>0</v>
      </c>
      <c r="Q119" s="439">
        <f t="shared" si="60"/>
        <v>0</v>
      </c>
      <c r="R119" s="431">
        <f t="shared" si="61"/>
        <v>0</v>
      </c>
      <c r="S119" s="509">
        <f t="shared" si="62"/>
        <v>0</v>
      </c>
      <c r="T119" s="912"/>
      <c r="U119" s="631"/>
      <c r="V119" s="912"/>
      <c r="W119" s="658"/>
      <c r="X119" s="631"/>
      <c r="Y119" s="918"/>
      <c r="Z119" s="632"/>
      <c r="AA119" s="632"/>
      <c r="AB119" s="632"/>
      <c r="AC119" s="632"/>
      <c r="AD119" s="919"/>
      <c r="AE119" s="638"/>
      <c r="AF119" s="630"/>
      <c r="AG119" s="630"/>
      <c r="AH119" s="630"/>
      <c r="AI119" s="630"/>
      <c r="AJ119" s="631"/>
      <c r="AK119" s="918"/>
      <c r="AL119" s="632"/>
      <c r="AM119" s="632"/>
      <c r="AN119" s="632"/>
      <c r="AO119" s="632"/>
      <c r="AP119" s="919"/>
      <c r="AQ119" s="638"/>
      <c r="AR119" s="630"/>
      <c r="AS119" s="630"/>
      <c r="AT119" s="630"/>
      <c r="AU119" s="630"/>
      <c r="AV119" s="631"/>
      <c r="AW119" s="1217">
        <f t="shared" ref="AW119:AW137" si="129">AX119+AY119</f>
        <v>0</v>
      </c>
      <c r="AX119" s="1218">
        <f t="shared" ref="AX119:AX126" si="130">H119*(1-AE119-AF119)</f>
        <v>0</v>
      </c>
      <c r="AY119" s="1219"/>
      <c r="AZ119" s="1219"/>
      <c r="BA119" s="1218">
        <f t="shared" ref="BA119:BA137" si="131">BB119+BC119</f>
        <v>0</v>
      </c>
      <c r="BB119" s="1218">
        <f t="shared" ref="BB119:BB126" si="132">I119*(1-AG119-AH119)</f>
        <v>0</v>
      </c>
      <c r="BC119" s="1219"/>
      <c r="BD119" s="1220"/>
      <c r="BE119" s="1218">
        <f>BF119+BG119+BH119</f>
        <v>0</v>
      </c>
      <c r="BF119" s="1218">
        <f t="shared" ref="BF119:BF126" si="133">J119</f>
        <v>0</v>
      </c>
      <c r="BG119" s="1219"/>
      <c r="BH119" s="1221"/>
      <c r="BI119" s="1212">
        <f>MAX(BJ119+BK119,CR_REF!$D$62*CSV_CR_SCEN!AW119)</f>
        <v>0</v>
      </c>
      <c r="BJ119" s="1222">
        <f>AX119*BU119*BV119</f>
        <v>0</v>
      </c>
      <c r="BK119" s="1219"/>
      <c r="BL119" s="1219"/>
      <c r="BM119" s="1218">
        <f>MAX(BN119+BO119,CR_REF!$D$63*CSV_CR_SCEN!BA119)</f>
        <v>0</v>
      </c>
      <c r="BN119" s="1222">
        <f>BB119*CF119</f>
        <v>0</v>
      </c>
      <c r="BO119" s="1220"/>
      <c r="BP119" s="1220"/>
      <c r="BQ119" s="1218">
        <f>MAX(BR119+BS119+BT119, CR_REF!$D$64*CSV_CR_SCEN!BE119)</f>
        <v>0</v>
      </c>
      <c r="BR119" s="1222">
        <f>BF119*CG119</f>
        <v>0</v>
      </c>
      <c r="BS119" s="1220"/>
      <c r="BT119" s="1220"/>
      <c r="BU119" s="1226">
        <f>BU97*CR_REF!AE7</f>
        <v>0</v>
      </c>
      <c r="BV119" s="1294">
        <f>MIN(100%,BV97+CR_REF!AA7)</f>
        <v>0</v>
      </c>
      <c r="BW119" s="1291"/>
      <c r="BX119" s="1224"/>
      <c r="BY119" s="1225"/>
      <c r="BZ119" s="902"/>
      <c r="CA119" s="903"/>
      <c r="CB119" s="616">
        <f t="shared" si="65"/>
        <v>0</v>
      </c>
      <c r="CC119" s="577">
        <f t="shared" si="66"/>
        <v>0</v>
      </c>
      <c r="CD119" s="614">
        <f t="shared" si="67"/>
        <v>0</v>
      </c>
      <c r="CE119" s="653"/>
      <c r="CF119" s="577">
        <f>MIN(IF(CF97&lt;0.05,CR_REF!$D$58,CF97)+CR_REF!$E$78, 0.4)</f>
        <v>0.05</v>
      </c>
      <c r="CG119" s="614">
        <f>MIN(100%,MAX(CG97,BY97,BV97)+CR_REF!AA7)</f>
        <v>0</v>
      </c>
    </row>
    <row r="120" spans="1:85" ht="13.15" customHeight="1">
      <c r="A120" s="425"/>
      <c r="B120" s="425"/>
      <c r="C120" s="425"/>
      <c r="D120" s="427" t="s">
        <v>16</v>
      </c>
      <c r="E120" s="429" t="s">
        <v>208</v>
      </c>
      <c r="F120" s="428">
        <v>2023</v>
      </c>
      <c r="G120" s="432" t="s">
        <v>589</v>
      </c>
      <c r="H120" s="620">
        <f t="shared" si="123"/>
        <v>0</v>
      </c>
      <c r="I120" s="571">
        <f t="shared" si="124"/>
        <v>0</v>
      </c>
      <c r="J120" s="601">
        <f t="shared" si="125"/>
        <v>0</v>
      </c>
      <c r="K120" s="912"/>
      <c r="L120" s="659"/>
      <c r="M120" s="631"/>
      <c r="N120" s="620">
        <f t="shared" si="126"/>
        <v>0</v>
      </c>
      <c r="O120" s="571">
        <f t="shared" si="127"/>
        <v>0</v>
      </c>
      <c r="P120" s="621">
        <f t="shared" si="128"/>
        <v>0</v>
      </c>
      <c r="Q120" s="439">
        <f t="shared" si="60"/>
        <v>0</v>
      </c>
      <c r="R120" s="431">
        <f t="shared" si="61"/>
        <v>0</v>
      </c>
      <c r="S120" s="509">
        <f t="shared" si="62"/>
        <v>0</v>
      </c>
      <c r="T120" s="912"/>
      <c r="U120" s="631"/>
      <c r="V120" s="912"/>
      <c r="W120" s="658"/>
      <c r="X120" s="631"/>
      <c r="Y120" s="918"/>
      <c r="Z120" s="632"/>
      <c r="AA120" s="632"/>
      <c r="AB120" s="632"/>
      <c r="AC120" s="632"/>
      <c r="AD120" s="919"/>
      <c r="AE120" s="638"/>
      <c r="AF120" s="630"/>
      <c r="AG120" s="630"/>
      <c r="AH120" s="630"/>
      <c r="AI120" s="630"/>
      <c r="AJ120" s="631"/>
      <c r="AK120" s="918"/>
      <c r="AL120" s="632"/>
      <c r="AM120" s="632"/>
      <c r="AN120" s="632"/>
      <c r="AO120" s="632"/>
      <c r="AP120" s="919"/>
      <c r="AQ120" s="638"/>
      <c r="AR120" s="630"/>
      <c r="AS120" s="630"/>
      <c r="AT120" s="630"/>
      <c r="AU120" s="630"/>
      <c r="AV120" s="631"/>
      <c r="AW120" s="1217">
        <f t="shared" si="129"/>
        <v>0</v>
      </c>
      <c r="AX120" s="1218">
        <f t="shared" si="130"/>
        <v>0</v>
      </c>
      <c r="AY120" s="1219"/>
      <c r="AZ120" s="1219"/>
      <c r="BA120" s="1218">
        <f t="shared" si="131"/>
        <v>0</v>
      </c>
      <c r="BB120" s="1218">
        <f t="shared" si="132"/>
        <v>0</v>
      </c>
      <c r="BC120" s="1219"/>
      <c r="BD120" s="1220"/>
      <c r="BE120" s="1218">
        <f>BF120+BG120+BH120</f>
        <v>0</v>
      </c>
      <c r="BF120" s="1218">
        <f t="shared" si="133"/>
        <v>0</v>
      </c>
      <c r="BG120" s="1219"/>
      <c r="BH120" s="1221"/>
      <c r="BI120" s="1212">
        <f>MAX(BJ120+BK120,CR_REF!$D$62*CSV_CR_SCEN!AW120)</f>
        <v>0</v>
      </c>
      <c r="BJ120" s="1222">
        <f>AX120*BU120*BV120</f>
        <v>0</v>
      </c>
      <c r="BK120" s="1219"/>
      <c r="BL120" s="1219"/>
      <c r="BM120" s="1218">
        <f>MAX(BN120+BO120,CR_REF!$D$63*CSV_CR_SCEN!BA120)</f>
        <v>0</v>
      </c>
      <c r="BN120" s="1222">
        <f>BB120*CF120</f>
        <v>0</v>
      </c>
      <c r="BO120" s="1220"/>
      <c r="BP120" s="1220"/>
      <c r="BQ120" s="1218">
        <f>MAX(BR120+BS120+BT120, CR_REF!$D$64*CSV_CR_SCEN!BE120)</f>
        <v>0</v>
      </c>
      <c r="BR120" s="1222">
        <f>BF120*CG120</f>
        <v>0</v>
      </c>
      <c r="BS120" s="1220"/>
      <c r="BT120" s="1220"/>
      <c r="BU120" s="1226">
        <f>BU98*CR_REF!AE8</f>
        <v>0</v>
      </c>
      <c r="BV120" s="1294">
        <f>MIN(100%,BV98+CR_REF!AA8)</f>
        <v>0</v>
      </c>
      <c r="BW120" s="1291"/>
      <c r="BX120" s="1224"/>
      <c r="BY120" s="1225"/>
      <c r="BZ120" s="902"/>
      <c r="CA120" s="903"/>
      <c r="CB120" s="616">
        <f t="shared" si="65"/>
        <v>0</v>
      </c>
      <c r="CC120" s="577">
        <f t="shared" si="66"/>
        <v>0</v>
      </c>
      <c r="CD120" s="614">
        <f t="shared" si="67"/>
        <v>0</v>
      </c>
      <c r="CE120" s="653"/>
      <c r="CF120" s="577">
        <f>MIN(IF(CF98&lt;0.05,CR_REF!$D$58,CF98)+CR_REF!$E$78, 0.4)</f>
        <v>0.05</v>
      </c>
      <c r="CG120" s="614">
        <f>MIN(100%,MAX(CG98,BY98,BV98)+CR_REF!AA8)</f>
        <v>0</v>
      </c>
    </row>
    <row r="121" spans="1:85" ht="13.15" customHeight="1">
      <c r="A121" s="425"/>
      <c r="B121" s="425"/>
      <c r="C121" s="425"/>
      <c r="D121" s="427" t="s">
        <v>16</v>
      </c>
      <c r="E121" s="429" t="s">
        <v>208</v>
      </c>
      <c r="F121" s="428">
        <v>2023</v>
      </c>
      <c r="G121" s="432" t="s">
        <v>584</v>
      </c>
      <c r="H121" s="620">
        <f t="shared" si="123"/>
        <v>0</v>
      </c>
      <c r="I121" s="571">
        <f t="shared" si="124"/>
        <v>0</v>
      </c>
      <c r="J121" s="601">
        <f t="shared" si="125"/>
        <v>0</v>
      </c>
      <c r="K121" s="912"/>
      <c r="L121" s="659"/>
      <c r="M121" s="631"/>
      <c r="N121" s="620">
        <f t="shared" si="126"/>
        <v>0</v>
      </c>
      <c r="O121" s="571">
        <f t="shared" si="127"/>
        <v>0</v>
      </c>
      <c r="P121" s="621">
        <f t="shared" si="128"/>
        <v>0</v>
      </c>
      <c r="Q121" s="439">
        <f t="shared" si="60"/>
        <v>0</v>
      </c>
      <c r="R121" s="431">
        <f t="shared" si="61"/>
        <v>0</v>
      </c>
      <c r="S121" s="509">
        <f t="shared" si="62"/>
        <v>0</v>
      </c>
      <c r="T121" s="912"/>
      <c r="U121" s="631"/>
      <c r="V121" s="912"/>
      <c r="W121" s="658"/>
      <c r="X121" s="631"/>
      <c r="Y121" s="918"/>
      <c r="Z121" s="632"/>
      <c r="AA121" s="632"/>
      <c r="AB121" s="632"/>
      <c r="AC121" s="632"/>
      <c r="AD121" s="919"/>
      <c r="AE121" s="638"/>
      <c r="AF121" s="630"/>
      <c r="AG121" s="630"/>
      <c r="AH121" s="630"/>
      <c r="AI121" s="630"/>
      <c r="AJ121" s="631"/>
      <c r="AK121" s="918"/>
      <c r="AL121" s="632"/>
      <c r="AM121" s="632"/>
      <c r="AN121" s="632"/>
      <c r="AO121" s="632"/>
      <c r="AP121" s="919"/>
      <c r="AQ121" s="638"/>
      <c r="AR121" s="630"/>
      <c r="AS121" s="630"/>
      <c r="AT121" s="630"/>
      <c r="AU121" s="630"/>
      <c r="AV121" s="631"/>
      <c r="AW121" s="1217">
        <f t="shared" si="129"/>
        <v>0</v>
      </c>
      <c r="AX121" s="1218">
        <f t="shared" si="130"/>
        <v>0</v>
      </c>
      <c r="AY121" s="1219"/>
      <c r="AZ121" s="1219"/>
      <c r="BA121" s="1218">
        <f t="shared" si="131"/>
        <v>0</v>
      </c>
      <c r="BB121" s="1218">
        <f t="shared" si="132"/>
        <v>0</v>
      </c>
      <c r="BC121" s="1219"/>
      <c r="BD121" s="1220"/>
      <c r="BE121" s="1218">
        <f t="shared" ref="BE121:BE137" si="134">BF121+BG121+BH121</f>
        <v>0</v>
      </c>
      <c r="BF121" s="1218">
        <f t="shared" si="133"/>
        <v>0</v>
      </c>
      <c r="BG121" s="1219"/>
      <c r="BH121" s="1221"/>
      <c r="BI121" s="1212">
        <f>MAX(BJ121+BK121,CR_REF!$D$62*CSV_CR_SCEN!AW121)</f>
        <v>0</v>
      </c>
      <c r="BJ121" s="1222">
        <f>AX121*BU121*BV121</f>
        <v>0</v>
      </c>
      <c r="BK121" s="1219"/>
      <c r="BL121" s="1219"/>
      <c r="BM121" s="1218">
        <f>MAX(BN121+BO121,CR_REF!$D$63*CSV_CR_SCEN!BA121)</f>
        <v>0</v>
      </c>
      <c r="BN121" s="1222">
        <f>BB121*CF121</f>
        <v>0</v>
      </c>
      <c r="BO121" s="1220"/>
      <c r="BP121" s="1220"/>
      <c r="BQ121" s="1218">
        <f>MAX(BR121+BS121+BT121, CR_REF!$D$64*CSV_CR_SCEN!BE121)</f>
        <v>0</v>
      </c>
      <c r="BR121" s="1222">
        <f>BF121*CG121</f>
        <v>0</v>
      </c>
      <c r="BS121" s="1220"/>
      <c r="BT121" s="1220"/>
      <c r="BU121" s="1226">
        <f>BU99*CR_REF!AE9</f>
        <v>0</v>
      </c>
      <c r="BV121" s="1294">
        <f>MIN(100%,BV99+CR_REF!AA9)</f>
        <v>0</v>
      </c>
      <c r="BW121" s="1291"/>
      <c r="BX121" s="1224"/>
      <c r="BY121" s="1225"/>
      <c r="BZ121" s="902"/>
      <c r="CA121" s="903"/>
      <c r="CB121" s="616">
        <f t="shared" si="65"/>
        <v>0</v>
      </c>
      <c r="CC121" s="577">
        <f t="shared" si="66"/>
        <v>0</v>
      </c>
      <c r="CD121" s="614">
        <f t="shared" si="67"/>
        <v>0</v>
      </c>
      <c r="CE121" s="653"/>
      <c r="CF121" s="577">
        <f>MIN(IF(CF99&lt;0.05,CR_REF!$D$58,CF99)+CR_REF!$E$78, 0.4)</f>
        <v>0.05</v>
      </c>
      <c r="CG121" s="614">
        <f>MIN(100%,MAX(CG99,BY99,BV99)+CR_REF!AA9)</f>
        <v>0</v>
      </c>
    </row>
    <row r="122" spans="1:85" ht="13.15" customHeight="1">
      <c r="A122" s="425"/>
      <c r="B122" s="425"/>
      <c r="C122" s="425"/>
      <c r="D122" s="427" t="s">
        <v>18</v>
      </c>
      <c r="E122" s="429" t="s">
        <v>208</v>
      </c>
      <c r="F122" s="428">
        <v>2023</v>
      </c>
      <c r="G122" s="430" t="s">
        <v>180</v>
      </c>
      <c r="H122" s="620">
        <f t="shared" si="123"/>
        <v>0</v>
      </c>
      <c r="I122" s="571">
        <f t="shared" si="124"/>
        <v>0</v>
      </c>
      <c r="J122" s="601">
        <f t="shared" si="125"/>
        <v>0</v>
      </c>
      <c r="K122" s="912"/>
      <c r="L122" s="659"/>
      <c r="M122" s="631"/>
      <c r="N122" s="620">
        <f t="shared" si="126"/>
        <v>0</v>
      </c>
      <c r="O122" s="571">
        <f t="shared" si="127"/>
        <v>0</v>
      </c>
      <c r="P122" s="621">
        <f t="shared" si="128"/>
        <v>0</v>
      </c>
      <c r="Q122" s="439">
        <f t="shared" si="60"/>
        <v>0</v>
      </c>
      <c r="R122" s="431">
        <f t="shared" si="61"/>
        <v>0</v>
      </c>
      <c r="S122" s="509">
        <f t="shared" si="62"/>
        <v>0</v>
      </c>
      <c r="T122" s="912"/>
      <c r="U122" s="631"/>
      <c r="V122" s="912"/>
      <c r="W122" s="658"/>
      <c r="X122" s="631"/>
      <c r="Y122" s="918"/>
      <c r="Z122" s="632"/>
      <c r="AA122" s="632"/>
      <c r="AB122" s="632"/>
      <c r="AC122" s="632"/>
      <c r="AD122" s="919"/>
      <c r="AE122" s="638"/>
      <c r="AF122" s="630"/>
      <c r="AG122" s="630"/>
      <c r="AH122" s="630"/>
      <c r="AI122" s="630"/>
      <c r="AJ122" s="631"/>
      <c r="AK122" s="918"/>
      <c r="AL122" s="632"/>
      <c r="AM122" s="632"/>
      <c r="AN122" s="632"/>
      <c r="AO122" s="632"/>
      <c r="AP122" s="919"/>
      <c r="AQ122" s="638"/>
      <c r="AR122" s="630"/>
      <c r="AS122" s="630"/>
      <c r="AT122" s="630"/>
      <c r="AU122" s="630"/>
      <c r="AV122" s="631"/>
      <c r="AW122" s="1217">
        <f t="shared" si="129"/>
        <v>0</v>
      </c>
      <c r="AX122" s="1218">
        <f t="shared" si="130"/>
        <v>0</v>
      </c>
      <c r="AY122" s="1219"/>
      <c r="AZ122" s="1219"/>
      <c r="BA122" s="1218">
        <f t="shared" si="131"/>
        <v>0</v>
      </c>
      <c r="BB122" s="1218">
        <f t="shared" si="132"/>
        <v>0</v>
      </c>
      <c r="BC122" s="1219"/>
      <c r="BD122" s="1220"/>
      <c r="BE122" s="1218">
        <f t="shared" si="134"/>
        <v>0</v>
      </c>
      <c r="BF122" s="1218">
        <f t="shared" si="133"/>
        <v>0</v>
      </c>
      <c r="BG122" s="1219"/>
      <c r="BH122" s="1221"/>
      <c r="BI122" s="1212">
        <f>MAX(BJ122+BK122,CR_REF!$D$62*CSV_CR_SCEN!AW122)</f>
        <v>0</v>
      </c>
      <c r="BJ122" s="1222">
        <f>AX122*BU122*BV122</f>
        <v>0</v>
      </c>
      <c r="BK122" s="1219"/>
      <c r="BL122" s="1219"/>
      <c r="BM122" s="1218">
        <f>MAX(BN122+BO122,CR_REF!$D$63*CSV_CR_SCEN!BA122)</f>
        <v>0</v>
      </c>
      <c r="BN122" s="1222">
        <f>BB122*CF122</f>
        <v>0</v>
      </c>
      <c r="BO122" s="1220"/>
      <c r="BP122" s="1220"/>
      <c r="BQ122" s="1218">
        <f>MAX(BR122+BS122+BT122, CR_REF!$D$64*CSV_CR_SCEN!BE122)</f>
        <v>0</v>
      </c>
      <c r="BR122" s="1222">
        <f>BF122*CG122</f>
        <v>0</v>
      </c>
      <c r="BS122" s="1220"/>
      <c r="BT122" s="1220"/>
      <c r="BU122" s="1226">
        <f>BU100*CR_REF!AE10</f>
        <v>0</v>
      </c>
      <c r="BV122" s="1294">
        <f>MIN(100%,BV100+CR_REF!AA10)</f>
        <v>0</v>
      </c>
      <c r="BW122" s="1291"/>
      <c r="BX122" s="1224"/>
      <c r="BY122" s="1225"/>
      <c r="BZ122" s="902"/>
      <c r="CA122" s="903"/>
      <c r="CB122" s="616">
        <f t="shared" si="65"/>
        <v>0</v>
      </c>
      <c r="CC122" s="577">
        <f t="shared" si="66"/>
        <v>0</v>
      </c>
      <c r="CD122" s="614">
        <f t="shared" si="67"/>
        <v>0</v>
      </c>
      <c r="CE122" s="653"/>
      <c r="CF122" s="577">
        <f>MIN(IF(CF100&lt;0.05,CR_REF!$D$58,CF100)+CR_REF!$E$78, 0.4)</f>
        <v>0.05</v>
      </c>
      <c r="CG122" s="614">
        <f>MIN(100%,MAX(CG100,BY100,BV100)+CR_REF!AA10)</f>
        <v>0</v>
      </c>
    </row>
    <row r="123" spans="1:85" ht="13.15" customHeight="1">
      <c r="A123" s="425"/>
      <c r="B123" s="425"/>
      <c r="C123" s="425"/>
      <c r="D123" s="427" t="s">
        <v>18</v>
      </c>
      <c r="E123" s="429" t="s">
        <v>208</v>
      </c>
      <c r="F123" s="428">
        <v>2023</v>
      </c>
      <c r="G123" s="430" t="s">
        <v>150</v>
      </c>
      <c r="H123" s="620">
        <f t="shared" si="123"/>
        <v>0</v>
      </c>
      <c r="I123" s="571">
        <f t="shared" si="124"/>
        <v>0</v>
      </c>
      <c r="J123" s="601">
        <f t="shared" si="125"/>
        <v>0</v>
      </c>
      <c r="K123" s="912"/>
      <c r="L123" s="659"/>
      <c r="M123" s="631"/>
      <c r="N123" s="620">
        <f t="shared" si="126"/>
        <v>0</v>
      </c>
      <c r="O123" s="571">
        <f t="shared" si="127"/>
        <v>0</v>
      </c>
      <c r="P123" s="621">
        <f t="shared" si="128"/>
        <v>0</v>
      </c>
      <c r="Q123" s="439">
        <f t="shared" si="60"/>
        <v>0</v>
      </c>
      <c r="R123" s="431">
        <f t="shared" si="61"/>
        <v>0</v>
      </c>
      <c r="S123" s="509">
        <f t="shared" si="62"/>
        <v>0</v>
      </c>
      <c r="T123" s="912"/>
      <c r="U123" s="631"/>
      <c r="V123" s="912"/>
      <c r="W123" s="658"/>
      <c r="X123" s="631"/>
      <c r="Y123" s="920">
        <f>AE123*H123</f>
        <v>0</v>
      </c>
      <c r="Z123" s="426">
        <f>AF123*H123</f>
        <v>0</v>
      </c>
      <c r="AA123" s="426">
        <f>AG123*I123</f>
        <v>0</v>
      </c>
      <c r="AB123" s="426">
        <f>AH123*I123</f>
        <v>0</v>
      </c>
      <c r="AC123" s="632"/>
      <c r="AD123" s="919"/>
      <c r="AE123" s="1103">
        <f>_xlfn.NORM.S.DIST(_xlfn.NORM.S.INV(MAX(AVERAGE(AE13,AE35,AE57, AE79, AE101),CR_REF!$D$66))+CR_REF!N11, TRUE)</f>
        <v>9.8104924969883724E-4</v>
      </c>
      <c r="AF123" s="431">
        <f>_xlfn.NORM.S.DIST(_xlfn.NORM.S.INV(MAX(AVERAGE(AF13,AF35,AF57, AF79, AF101),CR_REF!$D$66))+CR_REF!O11, TRUE)</f>
        <v>1.3600343885345999E-3</v>
      </c>
      <c r="AG123" s="431">
        <f>AVERAGE(AG13,AG35,AG57, AG79, AG101)*CR_REF!X11</f>
        <v>0</v>
      </c>
      <c r="AH123" s="431">
        <f>_xlfn.NORM.S.DIST(_xlfn.NORM.S.INV(MAX(AVERAGE(AH13,AH35,AH57,AH79, AH101),CR_REF!$D$66))+CR_REF!Q11, TRUE)</f>
        <v>1.4432585828426431E-3</v>
      </c>
      <c r="AI123" s="630"/>
      <c r="AJ123" s="631"/>
      <c r="AK123" s="918"/>
      <c r="AL123" s="632"/>
      <c r="AM123" s="632"/>
      <c r="AN123" s="632"/>
      <c r="AO123" s="632"/>
      <c r="AP123" s="919"/>
      <c r="AQ123" s="439">
        <f>_xlfn.NORM.S.DIST(_xlfn.NORM.S.INV(MAX(AVERAGE(AQ13,AQ35,AQ57, AQ79, AQ101),CR_REF!$D$66))+CR_REF!N11, TRUE)</f>
        <v>9.8104924969883724E-4</v>
      </c>
      <c r="AR123" s="431">
        <f>_xlfn.NORM.S.DIST(_xlfn.NORM.S.INV(MAX(AVERAGE(AR13,AR35,AR57, AR79, AR101),CR_REF!$D$66))+CR_REF!O11, TRUE)</f>
        <v>1.3600343885345999E-3</v>
      </c>
      <c r="AS123" s="431">
        <f>AVERAGE(AS13,AS35,AS57, AS79, AS101)*CR_REF!X11</f>
        <v>0</v>
      </c>
      <c r="AT123" s="431">
        <f>_xlfn.NORM.S.DIST(_xlfn.NORM.S.INV(MAX(AVERAGE(AT13,AT35,AT57, AT79, AT101),CR_REF!$D$66))+CR_REF!Q11, TRUE)</f>
        <v>1.4432585828426431E-3</v>
      </c>
      <c r="AU123" s="630"/>
      <c r="AV123" s="631"/>
      <c r="AW123" s="1217">
        <f t="shared" si="129"/>
        <v>0</v>
      </c>
      <c r="AX123" s="1218">
        <f t="shared" si="130"/>
        <v>0</v>
      </c>
      <c r="AY123" s="1218">
        <f>AA123</f>
        <v>0</v>
      </c>
      <c r="AZ123" s="1219"/>
      <c r="BA123" s="1218">
        <f t="shared" si="131"/>
        <v>0</v>
      </c>
      <c r="BB123" s="1218">
        <f t="shared" si="132"/>
        <v>0</v>
      </c>
      <c r="BC123" s="1218">
        <f>Y123</f>
        <v>0</v>
      </c>
      <c r="BD123" s="1220"/>
      <c r="BE123" s="1218">
        <f t="shared" si="134"/>
        <v>0</v>
      </c>
      <c r="BF123" s="1218">
        <f t="shared" si="133"/>
        <v>0</v>
      </c>
      <c r="BG123" s="1218">
        <f>Z123</f>
        <v>0</v>
      </c>
      <c r="BH123" s="1227">
        <f>AB123</f>
        <v>0</v>
      </c>
      <c r="BI123" s="1212">
        <f>MAX(BJ123+BK123,CR_REF!$D$62*CSV_CR_SCEN!AW123)</f>
        <v>0</v>
      </c>
      <c r="BJ123" s="1228">
        <f>AX123*BU123*BV123</f>
        <v>0</v>
      </c>
      <c r="BK123" s="1228">
        <f>AY123*BU123*BV123</f>
        <v>0</v>
      </c>
      <c r="BL123" s="1219"/>
      <c r="BM123" s="1218">
        <f>MAX(BN123+BO123,CR_REF!$D$63*CSV_CR_SCEN!BA123)</f>
        <v>0</v>
      </c>
      <c r="BN123" s="1228">
        <f>BB123*CF123</f>
        <v>0</v>
      </c>
      <c r="BO123" s="1228">
        <f>BC123*CE123</f>
        <v>0</v>
      </c>
      <c r="BP123" s="1220"/>
      <c r="BQ123" s="1218">
        <f>MAX(BR123+BS123+BT123, CR_REF!$D$64*CSV_CR_SCEN!BE123)</f>
        <v>0</v>
      </c>
      <c r="BR123" s="1228">
        <f>BF123*CG123</f>
        <v>0</v>
      </c>
      <c r="BS123" s="1228">
        <f>BG123*BZ123</f>
        <v>0</v>
      </c>
      <c r="BT123" s="1228">
        <f>BH123*CA123</f>
        <v>0</v>
      </c>
      <c r="BU123" s="1229">
        <f>AF145</f>
        <v>2.3684157037824048E-3</v>
      </c>
      <c r="BV123" s="1295">
        <f>BZ145</f>
        <v>0</v>
      </c>
      <c r="BW123" s="1291"/>
      <c r="BX123" s="1230">
        <f>AH145</f>
        <v>2.2059921975429281E-3</v>
      </c>
      <c r="BY123" s="1225"/>
      <c r="BZ123" s="613">
        <f>MIN(100%,MAX(IFERROR(AVERAGE(BZ13,BZ35,BZ57, BZ79, BZ101),0),BV101)+CR_REF!AA11)</f>
        <v>0</v>
      </c>
      <c r="CA123" s="614">
        <f>MIN(100%,MAX(IFERROR(AVERAGE(CA13,CA35,CA57, CA79, CA101),0),BY101)+CR_REF!AA11)</f>
        <v>0</v>
      </c>
      <c r="CB123" s="616">
        <f t="shared" si="65"/>
        <v>0</v>
      </c>
      <c r="CC123" s="577">
        <f t="shared" si="66"/>
        <v>0</v>
      </c>
      <c r="CD123" s="614">
        <f t="shared" si="67"/>
        <v>0</v>
      </c>
      <c r="CE123" s="616">
        <f>MIN(IF(CE101&lt;0.05, IF(CF101&lt;0.05, CR_REF!$D$58,CF101), CE101) +CR_REF!$E$78, 0.25)</f>
        <v>0.05</v>
      </c>
      <c r="CF123" s="656">
        <f>MIN(IF(CF101&lt;0.05,CR_REF!$D$58,CF101)+CR_REF!$E$78, 0.4)</f>
        <v>0.05</v>
      </c>
      <c r="CG123" s="614">
        <f>MIN(100%,MAX(CG101,BY101,BV101)+CR_REF!AA11)</f>
        <v>0</v>
      </c>
    </row>
    <row r="124" spans="1:85" ht="13.15" customHeight="1">
      <c r="A124" s="425"/>
      <c r="B124" s="425"/>
      <c r="C124" s="425"/>
      <c r="D124" s="427" t="s">
        <v>18</v>
      </c>
      <c r="E124" s="429" t="s">
        <v>208</v>
      </c>
      <c r="F124" s="428">
        <v>2023</v>
      </c>
      <c r="G124" s="430" t="s">
        <v>151</v>
      </c>
      <c r="H124" s="620">
        <f t="shared" si="123"/>
        <v>0</v>
      </c>
      <c r="I124" s="571">
        <f t="shared" si="124"/>
        <v>0</v>
      </c>
      <c r="J124" s="601">
        <f t="shared" si="125"/>
        <v>0</v>
      </c>
      <c r="K124" s="912"/>
      <c r="L124" s="659"/>
      <c r="M124" s="631"/>
      <c r="N124" s="620">
        <f t="shared" si="126"/>
        <v>0</v>
      </c>
      <c r="O124" s="571">
        <f t="shared" si="127"/>
        <v>0</v>
      </c>
      <c r="P124" s="621">
        <f t="shared" si="128"/>
        <v>0</v>
      </c>
      <c r="Q124" s="439">
        <f t="shared" si="60"/>
        <v>0</v>
      </c>
      <c r="R124" s="431">
        <f t="shared" si="61"/>
        <v>0</v>
      </c>
      <c r="S124" s="509">
        <f t="shared" si="62"/>
        <v>0</v>
      </c>
      <c r="T124" s="912"/>
      <c r="U124" s="631"/>
      <c r="V124" s="912"/>
      <c r="W124" s="658"/>
      <c r="X124" s="631"/>
      <c r="Y124" s="918"/>
      <c r="Z124" s="632"/>
      <c r="AA124" s="632"/>
      <c r="AB124" s="632"/>
      <c r="AC124" s="632"/>
      <c r="AD124" s="919"/>
      <c r="AE124" s="638"/>
      <c r="AF124" s="630"/>
      <c r="AG124" s="630"/>
      <c r="AH124" s="630"/>
      <c r="AI124" s="630"/>
      <c r="AJ124" s="631"/>
      <c r="AK124" s="918"/>
      <c r="AL124" s="632"/>
      <c r="AM124" s="632"/>
      <c r="AN124" s="632"/>
      <c r="AO124" s="632"/>
      <c r="AP124" s="919"/>
      <c r="AQ124" s="638"/>
      <c r="AR124" s="630"/>
      <c r="AS124" s="630"/>
      <c r="AT124" s="630"/>
      <c r="AU124" s="630"/>
      <c r="AV124" s="631"/>
      <c r="AW124" s="1217">
        <f t="shared" si="129"/>
        <v>0</v>
      </c>
      <c r="AX124" s="1218">
        <f t="shared" si="130"/>
        <v>0</v>
      </c>
      <c r="AY124" s="1219"/>
      <c r="AZ124" s="1219"/>
      <c r="BA124" s="1218">
        <f t="shared" si="131"/>
        <v>0</v>
      </c>
      <c r="BB124" s="1218">
        <f t="shared" si="132"/>
        <v>0</v>
      </c>
      <c r="BC124" s="1219"/>
      <c r="BD124" s="1220"/>
      <c r="BE124" s="1218">
        <f t="shared" si="134"/>
        <v>0</v>
      </c>
      <c r="BF124" s="1218">
        <f t="shared" si="133"/>
        <v>0</v>
      </c>
      <c r="BG124" s="1219"/>
      <c r="BH124" s="1221"/>
      <c r="BI124" s="1212">
        <f>MAX(BJ124+BK124,CR_REF!$D$62*CSV_CR_SCEN!AW124)</f>
        <v>0</v>
      </c>
      <c r="BJ124" s="1231">
        <f>N124</f>
        <v>0</v>
      </c>
      <c r="BK124" s="1219"/>
      <c r="BL124" s="1219"/>
      <c r="BM124" s="1218">
        <f>MAX(BN124+BO124,CR_REF!$D$63*CSV_CR_SCEN!BA124)</f>
        <v>0</v>
      </c>
      <c r="BN124" s="1231">
        <f>O124</f>
        <v>0</v>
      </c>
      <c r="BO124" s="1220"/>
      <c r="BP124" s="1220"/>
      <c r="BQ124" s="1218">
        <f>MAX(BR124+BS124+BT124, CR_REF!$D$64*CSV_CR_SCEN!BE124)</f>
        <v>0</v>
      </c>
      <c r="BR124" s="1231">
        <f>P124</f>
        <v>0</v>
      </c>
      <c r="BS124" s="1220"/>
      <c r="BT124" s="1221"/>
      <c r="BU124" s="1223"/>
      <c r="BV124" s="1225"/>
      <c r="BW124" s="1291"/>
      <c r="BX124" s="1224"/>
      <c r="BY124" s="1225"/>
      <c r="BZ124" s="902"/>
      <c r="CA124" s="903"/>
      <c r="CB124" s="616">
        <f t="shared" si="65"/>
        <v>0</v>
      </c>
      <c r="CC124" s="577">
        <f t="shared" si="66"/>
        <v>0</v>
      </c>
      <c r="CD124" s="614">
        <f t="shared" si="67"/>
        <v>0</v>
      </c>
      <c r="CE124" s="653"/>
      <c r="CF124" s="651"/>
      <c r="CG124" s="655"/>
    </row>
    <row r="125" spans="1:85" ht="13.15" customHeight="1">
      <c r="A125" s="425"/>
      <c r="B125" s="425"/>
      <c r="C125" s="425"/>
      <c r="D125" s="427" t="s">
        <v>18</v>
      </c>
      <c r="E125" s="429" t="s">
        <v>208</v>
      </c>
      <c r="F125" s="428">
        <v>2023</v>
      </c>
      <c r="G125" s="430" t="s">
        <v>152</v>
      </c>
      <c r="H125" s="620">
        <f t="shared" si="123"/>
        <v>0</v>
      </c>
      <c r="I125" s="571">
        <f t="shared" si="124"/>
        <v>0</v>
      </c>
      <c r="J125" s="601">
        <f t="shared" si="125"/>
        <v>0</v>
      </c>
      <c r="K125" s="912"/>
      <c r="L125" s="659"/>
      <c r="M125" s="631"/>
      <c r="N125" s="620">
        <f t="shared" si="126"/>
        <v>0</v>
      </c>
      <c r="O125" s="571">
        <f t="shared" si="127"/>
        <v>0</v>
      </c>
      <c r="P125" s="621">
        <f t="shared" si="128"/>
        <v>0</v>
      </c>
      <c r="Q125" s="439">
        <f t="shared" si="60"/>
        <v>0</v>
      </c>
      <c r="R125" s="431">
        <f t="shared" si="61"/>
        <v>0</v>
      </c>
      <c r="S125" s="509">
        <f t="shared" si="62"/>
        <v>0</v>
      </c>
      <c r="T125" s="912"/>
      <c r="U125" s="631"/>
      <c r="V125" s="912"/>
      <c r="W125" s="658"/>
      <c r="X125" s="631"/>
      <c r="Y125" s="918"/>
      <c r="Z125" s="632"/>
      <c r="AA125" s="632"/>
      <c r="AB125" s="632"/>
      <c r="AC125" s="632"/>
      <c r="AD125" s="919"/>
      <c r="AE125" s="638"/>
      <c r="AF125" s="630"/>
      <c r="AG125" s="630"/>
      <c r="AH125" s="630"/>
      <c r="AI125" s="630"/>
      <c r="AJ125" s="631"/>
      <c r="AK125" s="918"/>
      <c r="AL125" s="632"/>
      <c r="AM125" s="632"/>
      <c r="AN125" s="632"/>
      <c r="AO125" s="632"/>
      <c r="AP125" s="919"/>
      <c r="AQ125" s="638"/>
      <c r="AR125" s="630"/>
      <c r="AS125" s="630"/>
      <c r="AT125" s="630"/>
      <c r="AU125" s="630"/>
      <c r="AV125" s="631"/>
      <c r="AW125" s="1217">
        <f t="shared" si="129"/>
        <v>0</v>
      </c>
      <c r="AX125" s="1218">
        <f t="shared" si="130"/>
        <v>0</v>
      </c>
      <c r="AY125" s="1219"/>
      <c r="AZ125" s="1219"/>
      <c r="BA125" s="1218">
        <f t="shared" si="131"/>
        <v>0</v>
      </c>
      <c r="BB125" s="1218">
        <f t="shared" si="132"/>
        <v>0</v>
      </c>
      <c r="BC125" s="1219"/>
      <c r="BD125" s="1220"/>
      <c r="BE125" s="1218">
        <f t="shared" si="134"/>
        <v>0</v>
      </c>
      <c r="BF125" s="1218">
        <f t="shared" si="133"/>
        <v>0</v>
      </c>
      <c r="BG125" s="1219"/>
      <c r="BH125" s="1221"/>
      <c r="BI125" s="1212">
        <f>MAX(BJ125+BK125,CR_REF!$D$62*CSV_CR_SCEN!AW125)</f>
        <v>0</v>
      </c>
      <c r="BJ125" s="1231">
        <f>N125</f>
        <v>0</v>
      </c>
      <c r="BK125" s="1219"/>
      <c r="BL125" s="1219"/>
      <c r="BM125" s="1218">
        <f>MAX(BN125+BO125,CR_REF!$D$63*CSV_CR_SCEN!BA125)</f>
        <v>0</v>
      </c>
      <c r="BN125" s="1231">
        <f>O125</f>
        <v>0</v>
      </c>
      <c r="BO125" s="1220"/>
      <c r="BP125" s="1220"/>
      <c r="BQ125" s="1218">
        <f>MAX(BR125+BS125+BT125, CR_REF!$D$64*CSV_CR_SCEN!BE125)</f>
        <v>0</v>
      </c>
      <c r="BR125" s="1231">
        <f>P125</f>
        <v>0</v>
      </c>
      <c r="BS125" s="1220"/>
      <c r="BT125" s="1221"/>
      <c r="BU125" s="1223"/>
      <c r="BV125" s="1225"/>
      <c r="BW125" s="1291"/>
      <c r="BX125" s="1224"/>
      <c r="BY125" s="1225"/>
      <c r="BZ125" s="902"/>
      <c r="CA125" s="903"/>
      <c r="CB125" s="616">
        <f t="shared" si="65"/>
        <v>0</v>
      </c>
      <c r="CC125" s="577">
        <f t="shared" si="66"/>
        <v>0</v>
      </c>
      <c r="CD125" s="614">
        <f t="shared" si="67"/>
        <v>0</v>
      </c>
      <c r="CE125" s="653"/>
      <c r="CF125" s="651"/>
      <c r="CG125" s="655"/>
    </row>
    <row r="126" spans="1:85" ht="13.15" customHeight="1">
      <c r="A126" s="425"/>
      <c r="B126" s="425"/>
      <c r="C126" s="425"/>
      <c r="D126" s="427" t="s">
        <v>18</v>
      </c>
      <c r="E126" s="429" t="s">
        <v>208</v>
      </c>
      <c r="F126" s="428">
        <v>2023</v>
      </c>
      <c r="G126" s="430" t="s">
        <v>145</v>
      </c>
      <c r="H126" s="620">
        <f t="shared" si="123"/>
        <v>0</v>
      </c>
      <c r="I126" s="571">
        <f t="shared" si="124"/>
        <v>0</v>
      </c>
      <c r="J126" s="601">
        <f t="shared" si="125"/>
        <v>0</v>
      </c>
      <c r="K126" s="912"/>
      <c r="L126" s="659"/>
      <c r="M126" s="631"/>
      <c r="N126" s="620">
        <f t="shared" si="126"/>
        <v>0</v>
      </c>
      <c r="O126" s="571">
        <f t="shared" si="127"/>
        <v>0</v>
      </c>
      <c r="P126" s="621">
        <f t="shared" si="128"/>
        <v>0</v>
      </c>
      <c r="Q126" s="439">
        <f t="shared" si="60"/>
        <v>0</v>
      </c>
      <c r="R126" s="431">
        <f t="shared" si="61"/>
        <v>0</v>
      </c>
      <c r="S126" s="509">
        <f t="shared" si="62"/>
        <v>0</v>
      </c>
      <c r="T126" s="912"/>
      <c r="U126" s="631"/>
      <c r="V126" s="912"/>
      <c r="W126" s="658"/>
      <c r="X126" s="631"/>
      <c r="Y126" s="918"/>
      <c r="Z126" s="632"/>
      <c r="AA126" s="632"/>
      <c r="AB126" s="632"/>
      <c r="AC126" s="632"/>
      <c r="AD126" s="919"/>
      <c r="AE126" s="638"/>
      <c r="AF126" s="630"/>
      <c r="AG126" s="630"/>
      <c r="AH126" s="630"/>
      <c r="AI126" s="630"/>
      <c r="AJ126" s="631"/>
      <c r="AK126" s="918"/>
      <c r="AL126" s="632"/>
      <c r="AM126" s="632"/>
      <c r="AN126" s="632"/>
      <c r="AO126" s="632"/>
      <c r="AP126" s="919"/>
      <c r="AQ126" s="638"/>
      <c r="AR126" s="630"/>
      <c r="AS126" s="630"/>
      <c r="AT126" s="630"/>
      <c r="AU126" s="630"/>
      <c r="AV126" s="631"/>
      <c r="AW126" s="1217">
        <f t="shared" si="129"/>
        <v>0</v>
      </c>
      <c r="AX126" s="1218">
        <f t="shared" si="130"/>
        <v>0</v>
      </c>
      <c r="AY126" s="1219"/>
      <c r="AZ126" s="1219"/>
      <c r="BA126" s="1218">
        <f t="shared" si="131"/>
        <v>0</v>
      </c>
      <c r="BB126" s="1218">
        <f t="shared" si="132"/>
        <v>0</v>
      </c>
      <c r="BC126" s="1219"/>
      <c r="BD126" s="1220"/>
      <c r="BE126" s="1218">
        <f t="shared" si="134"/>
        <v>0</v>
      </c>
      <c r="BF126" s="1218">
        <f t="shared" si="133"/>
        <v>0</v>
      </c>
      <c r="BG126" s="1219"/>
      <c r="BH126" s="1221"/>
      <c r="BI126" s="1212">
        <f>MAX(BJ126+BK126,CR_REF!$D$62*CSV_CR_SCEN!AW126)</f>
        <v>0</v>
      </c>
      <c r="BJ126" s="1222">
        <f>AX126*BU126*BV126</f>
        <v>0</v>
      </c>
      <c r="BK126" s="1219"/>
      <c r="BL126" s="1219"/>
      <c r="BM126" s="1218">
        <f>MAX(BN126+BO126,CR_REF!$D$63*CSV_CR_SCEN!BA126)</f>
        <v>0</v>
      </c>
      <c r="BN126" s="1222">
        <f>BB126*CF126</f>
        <v>0</v>
      </c>
      <c r="BO126" s="1220"/>
      <c r="BP126" s="1220"/>
      <c r="BQ126" s="1218">
        <f>MAX(BR126+BS126+BT126, CR_REF!$D$64*CSV_CR_SCEN!BE126)</f>
        <v>0</v>
      </c>
      <c r="BR126" s="1222">
        <f>BF126*CG126</f>
        <v>0</v>
      </c>
      <c r="BS126" s="1220"/>
      <c r="BT126" s="1221"/>
      <c r="BU126" s="1226">
        <f>BU104*CR_REF!AE14</f>
        <v>0</v>
      </c>
      <c r="BV126" s="1294">
        <f>MIN(100%,BV104+CR_REF!AA14)</f>
        <v>0</v>
      </c>
      <c r="BW126" s="1291"/>
      <c r="BX126" s="1224"/>
      <c r="BY126" s="1225"/>
      <c r="BZ126" s="902"/>
      <c r="CA126" s="903"/>
      <c r="CB126" s="616">
        <f t="shared" si="65"/>
        <v>0</v>
      </c>
      <c r="CC126" s="577">
        <f t="shared" si="66"/>
        <v>0</v>
      </c>
      <c r="CD126" s="614">
        <f t="shared" si="67"/>
        <v>0</v>
      </c>
      <c r="CE126" s="653"/>
      <c r="CF126" s="577">
        <f>MIN(IF(CF104&lt;0.05,CR_REF!$D$58,CF104)+CR_REF!$E$78, 0.4)</f>
        <v>0.05</v>
      </c>
      <c r="CG126" s="614">
        <f>MIN(100%,MAX(CG104,BY104,BV104)+CR_REF!AA14)</f>
        <v>0</v>
      </c>
    </row>
    <row r="127" spans="1:85" ht="13.15" customHeight="1">
      <c r="A127" s="425"/>
      <c r="B127" s="425"/>
      <c r="C127" s="425"/>
      <c r="D127" s="427" t="s">
        <v>18</v>
      </c>
      <c r="E127" s="429" t="s">
        <v>208</v>
      </c>
      <c r="F127" s="428">
        <v>2023</v>
      </c>
      <c r="G127" s="430" t="s">
        <v>181</v>
      </c>
      <c r="H127" s="620">
        <f t="shared" si="123"/>
        <v>0</v>
      </c>
      <c r="I127" s="571">
        <f t="shared" si="124"/>
        <v>0</v>
      </c>
      <c r="J127" s="601">
        <f t="shared" si="125"/>
        <v>0</v>
      </c>
      <c r="K127" s="912"/>
      <c r="L127" s="659"/>
      <c r="M127" s="631"/>
      <c r="N127" s="620">
        <f t="shared" si="126"/>
        <v>0</v>
      </c>
      <c r="O127" s="571">
        <f t="shared" si="127"/>
        <v>0</v>
      </c>
      <c r="P127" s="621">
        <f t="shared" si="128"/>
        <v>0</v>
      </c>
      <c r="Q127" s="439">
        <f t="shared" si="60"/>
        <v>0</v>
      </c>
      <c r="R127" s="431">
        <f t="shared" si="61"/>
        <v>0</v>
      </c>
      <c r="S127" s="509">
        <f t="shared" si="62"/>
        <v>0</v>
      </c>
      <c r="T127" s="912"/>
      <c r="U127" s="631"/>
      <c r="V127" s="912"/>
      <c r="W127" s="658"/>
      <c r="X127" s="631"/>
      <c r="Y127" s="920">
        <f>Y128+Y129</f>
        <v>0</v>
      </c>
      <c r="Z127" s="426">
        <f>Z128+Z129</f>
        <v>0</v>
      </c>
      <c r="AA127" s="426">
        <f>AA128+AA129</f>
        <v>0</v>
      </c>
      <c r="AB127" s="426">
        <f>AB128+AB129</f>
        <v>0</v>
      </c>
      <c r="AC127" s="632"/>
      <c r="AD127" s="919"/>
      <c r="AE127" s="638"/>
      <c r="AF127" s="630"/>
      <c r="AG127" s="630"/>
      <c r="AH127" s="630"/>
      <c r="AI127" s="630"/>
      <c r="AJ127" s="631"/>
      <c r="AK127" s="918"/>
      <c r="AL127" s="632"/>
      <c r="AM127" s="632"/>
      <c r="AN127" s="632"/>
      <c r="AO127" s="632"/>
      <c r="AP127" s="919"/>
      <c r="AQ127" s="638"/>
      <c r="AR127" s="630"/>
      <c r="AS127" s="630"/>
      <c r="AT127" s="630"/>
      <c r="AU127" s="630"/>
      <c r="AV127" s="631"/>
      <c r="AW127" s="1217">
        <f>AW128+AW129</f>
        <v>0</v>
      </c>
      <c r="AX127" s="1218">
        <f>AX128+AX129</f>
        <v>0</v>
      </c>
      <c r="AY127" s="1218">
        <f>AA127</f>
        <v>0</v>
      </c>
      <c r="AZ127" s="1219"/>
      <c r="BA127" s="1218">
        <f>BA128+BA129</f>
        <v>0</v>
      </c>
      <c r="BB127" s="1218">
        <f>BB128+BB129</f>
        <v>0</v>
      </c>
      <c r="BC127" s="1218">
        <f>Y127</f>
        <v>0</v>
      </c>
      <c r="BD127" s="1220"/>
      <c r="BE127" s="1218">
        <f t="shared" si="134"/>
        <v>0</v>
      </c>
      <c r="BF127" s="1218">
        <f>BF128+BF129</f>
        <v>0</v>
      </c>
      <c r="BG127" s="1218">
        <f>Z127</f>
        <v>0</v>
      </c>
      <c r="BH127" s="1227">
        <f>AB127</f>
        <v>0</v>
      </c>
      <c r="BI127" s="1212">
        <f>MAX(BJ127+BK127,CR_REF!$D$62*CSV_CR_SCEN!AW127)</f>
        <v>0</v>
      </c>
      <c r="BJ127" s="1228">
        <f>BJ128+BJ129</f>
        <v>0</v>
      </c>
      <c r="BK127" s="1228">
        <f>BK128+BK129</f>
        <v>0</v>
      </c>
      <c r="BL127" s="1219"/>
      <c r="BM127" s="1218">
        <f>MAX(BN127+BO127,CR_REF!$D$63*CSV_CR_SCEN!BA127)</f>
        <v>0</v>
      </c>
      <c r="BN127" s="1228">
        <f>BN128+BN129</f>
        <v>0</v>
      </c>
      <c r="BO127" s="1228">
        <f>BO128+BO129</f>
        <v>0</v>
      </c>
      <c r="BP127" s="1220"/>
      <c r="BQ127" s="1218">
        <f>MAX(BR127+BS127+BT127, CR_REF!$D$64*CSV_CR_SCEN!BE127)</f>
        <v>0</v>
      </c>
      <c r="BR127" s="1228">
        <f>BR128+BR129</f>
        <v>0</v>
      </c>
      <c r="BS127" s="1228">
        <f>BS128+BS129</f>
        <v>0</v>
      </c>
      <c r="BT127" s="1228">
        <f>BT128+BT129</f>
        <v>0</v>
      </c>
      <c r="BU127" s="1223"/>
      <c r="BV127" s="1225"/>
      <c r="BW127" s="1291"/>
      <c r="BX127" s="1224"/>
      <c r="BY127" s="1225"/>
      <c r="BZ127" s="902"/>
      <c r="CA127" s="903"/>
      <c r="CB127" s="616">
        <f t="shared" si="65"/>
        <v>0</v>
      </c>
      <c r="CC127" s="577">
        <f t="shared" si="66"/>
        <v>0</v>
      </c>
      <c r="CD127" s="614">
        <f t="shared" si="67"/>
        <v>0</v>
      </c>
      <c r="CE127" s="653"/>
      <c r="CF127" s="651"/>
      <c r="CG127" s="655"/>
    </row>
    <row r="128" spans="1:85" ht="13.15" customHeight="1">
      <c r="A128" s="425"/>
      <c r="B128" s="425"/>
      <c r="C128" s="425"/>
      <c r="D128" s="427" t="s">
        <v>16</v>
      </c>
      <c r="E128" s="429" t="s">
        <v>208</v>
      </c>
      <c r="F128" s="428">
        <v>2023</v>
      </c>
      <c r="G128" s="432" t="s">
        <v>146</v>
      </c>
      <c r="H128" s="620">
        <f t="shared" si="123"/>
        <v>0</v>
      </c>
      <c r="I128" s="571">
        <f t="shared" si="124"/>
        <v>0</v>
      </c>
      <c r="J128" s="601">
        <f t="shared" si="125"/>
        <v>0</v>
      </c>
      <c r="K128" s="912"/>
      <c r="L128" s="659"/>
      <c r="M128" s="631"/>
      <c r="N128" s="620">
        <f t="shared" si="126"/>
        <v>0</v>
      </c>
      <c r="O128" s="571">
        <f t="shared" si="127"/>
        <v>0</v>
      </c>
      <c r="P128" s="621">
        <f t="shared" si="128"/>
        <v>0</v>
      </c>
      <c r="Q128" s="439">
        <f t="shared" si="60"/>
        <v>0</v>
      </c>
      <c r="R128" s="431">
        <f t="shared" si="61"/>
        <v>0</v>
      </c>
      <c r="S128" s="509">
        <f t="shared" si="62"/>
        <v>0</v>
      </c>
      <c r="T128" s="912"/>
      <c r="U128" s="631"/>
      <c r="V128" s="912"/>
      <c r="W128" s="658"/>
      <c r="X128" s="631"/>
      <c r="Y128" s="920">
        <f>AE128*H128</f>
        <v>0</v>
      </c>
      <c r="Z128" s="426">
        <f>AF128*H128</f>
        <v>0</v>
      </c>
      <c r="AA128" s="426">
        <f>AG128*I128</f>
        <v>0</v>
      </c>
      <c r="AB128" s="426">
        <f>AH128*I128</f>
        <v>0</v>
      </c>
      <c r="AC128" s="632"/>
      <c r="AD128" s="919"/>
      <c r="AE128" s="439">
        <f>_xlfn.NORM.S.DIST(_xlfn.NORM.S.INV(MAX(AVERAGE(AE18,AE40,AE62, AE84, AE106),CR_REF!$D$66))+CR_REF!N16, TRUE)</f>
        <v>9.8104924969883724E-4</v>
      </c>
      <c r="AF128" s="431">
        <f>_xlfn.NORM.S.DIST(_xlfn.NORM.S.INV(MAX(AVERAGE(AF18,AF40,AF62, AF84, AF106),CR_REF!$D$66))+CR_REF!O16, TRUE)</f>
        <v>1.3600343885345999E-3</v>
      </c>
      <c r="AG128" s="431">
        <f>AVERAGE(AG18,AG40,AG62, AG84, AG106)*CR_REF!X16</f>
        <v>0</v>
      </c>
      <c r="AH128" s="431">
        <f>_xlfn.NORM.S.DIST(_xlfn.NORM.S.INV(MAX(AVERAGE(AH18,AH40,AH62,AH84, AH106),CR_REF!$D$66))+CR_REF!Q16, TRUE)</f>
        <v>1.4432585828426431E-3</v>
      </c>
      <c r="AI128" s="630"/>
      <c r="AJ128" s="631"/>
      <c r="AK128" s="918"/>
      <c r="AL128" s="632"/>
      <c r="AM128" s="632"/>
      <c r="AN128" s="632"/>
      <c r="AO128" s="632"/>
      <c r="AP128" s="919"/>
      <c r="AQ128" s="439">
        <f>_xlfn.NORM.S.DIST(_xlfn.NORM.S.INV(MAX(AVERAGE(AQ18,AQ40,AQ62, AQ84, AQ106),CR_REF!$D$66))+CR_REF!N16, TRUE)</f>
        <v>9.8104924969883724E-4</v>
      </c>
      <c r="AR128" s="431">
        <f>_xlfn.NORM.S.DIST(_xlfn.NORM.S.INV(MAX(AVERAGE(AR18,AR40,AR62, AR84, AR106),CR_REF!$D$66))+CR_REF!O16, TRUE)</f>
        <v>1.3600343885345999E-3</v>
      </c>
      <c r="AS128" s="431">
        <f>AVERAGE(AS18,AS40,AS62, AS84, AS106)*CR_REF!X16</f>
        <v>0</v>
      </c>
      <c r="AT128" s="431">
        <f>_xlfn.NORM.S.DIST(_xlfn.NORM.S.INV(MAX(AVERAGE(AT18,AT40,AT62, AT84, AT106),CR_REF!$D$66))+CR_REF!Q16, TRUE)</f>
        <v>1.4432585828426431E-3</v>
      </c>
      <c r="AU128" s="630"/>
      <c r="AV128" s="631"/>
      <c r="AW128" s="1217">
        <f t="shared" si="129"/>
        <v>0</v>
      </c>
      <c r="AX128" s="1218">
        <f>H128*(1-AE128-AF128)</f>
        <v>0</v>
      </c>
      <c r="AY128" s="1218">
        <f t="shared" ref="AY128:AY136" si="135">AA128</f>
        <v>0</v>
      </c>
      <c r="AZ128" s="1219"/>
      <c r="BA128" s="1218">
        <f t="shared" si="131"/>
        <v>0</v>
      </c>
      <c r="BB128" s="1218">
        <f>I128*(1-AG128-AH128)</f>
        <v>0</v>
      </c>
      <c r="BC128" s="1218">
        <f t="shared" ref="BC128:BC136" si="136">Y128</f>
        <v>0</v>
      </c>
      <c r="BD128" s="1220"/>
      <c r="BE128" s="1218">
        <f t="shared" si="134"/>
        <v>0</v>
      </c>
      <c r="BF128" s="1218">
        <f>J128</f>
        <v>0</v>
      </c>
      <c r="BG128" s="1218">
        <f t="shared" ref="BG128:BG136" si="137">Z128</f>
        <v>0</v>
      </c>
      <c r="BH128" s="1227">
        <f t="shared" ref="BH128:BH136" si="138">AB128</f>
        <v>0</v>
      </c>
      <c r="BI128" s="1212">
        <f>MAX(BJ128+BK128,CR_REF!$D$62*CSV_CR_SCEN!AW128)</f>
        <v>0</v>
      </c>
      <c r="BJ128" s="1228">
        <f>AX128*BU128*BV128</f>
        <v>0</v>
      </c>
      <c r="BK128" s="1228">
        <f>AY128*BU128*BV128</f>
        <v>0</v>
      </c>
      <c r="BL128" s="1219"/>
      <c r="BM128" s="1218">
        <f>MAX(BN128+BO128,CR_REF!$D$63*CSV_CR_SCEN!BA128)</f>
        <v>0</v>
      </c>
      <c r="BN128" s="1228">
        <f>BB128*CF128</f>
        <v>0</v>
      </c>
      <c r="BO128" s="1228">
        <f>BC128*CE128</f>
        <v>0</v>
      </c>
      <c r="BP128" s="1220"/>
      <c r="BQ128" s="1218">
        <f>MAX(BR128+BS128+BT128, CR_REF!$D$64*CSV_CR_SCEN!BE128)</f>
        <v>0</v>
      </c>
      <c r="BR128" s="1228">
        <f>BF128*CG128</f>
        <v>0</v>
      </c>
      <c r="BS128" s="1228">
        <f>BG128*BZ128</f>
        <v>0</v>
      </c>
      <c r="BT128" s="1228">
        <f>BH128*CA128</f>
        <v>0</v>
      </c>
      <c r="BU128" s="1229">
        <f>AF150</f>
        <v>2.3684157037824048E-3</v>
      </c>
      <c r="BV128" s="1295">
        <f>BZ150</f>
        <v>0</v>
      </c>
      <c r="BW128" s="1291"/>
      <c r="BX128" s="1230">
        <f>AH150</f>
        <v>2.2059921975429281E-3</v>
      </c>
      <c r="BY128" s="1225"/>
      <c r="BZ128" s="613">
        <f>MIN(100%,MAX(IFERROR(AVERAGE(BZ18,BZ40,BZ62, BZ84, BZ106),0),BV106)+CR_REF!AA16)</f>
        <v>0</v>
      </c>
      <c r="CA128" s="614">
        <f>MIN(100%,MAX(IFERROR(AVERAGE(CA18,CA40,CA62, CA84, CA106),0),BY106)+CR_REF!AA16)</f>
        <v>0</v>
      </c>
      <c r="CB128" s="616">
        <f t="shared" si="65"/>
        <v>0</v>
      </c>
      <c r="CC128" s="577">
        <f t="shared" si="66"/>
        <v>0</v>
      </c>
      <c r="CD128" s="614">
        <f t="shared" si="67"/>
        <v>0</v>
      </c>
      <c r="CE128" s="616">
        <f>MIN(IF(CE106&lt;0.05, IF(CF106&lt;0.05, CR_REF!$D$58,CF106), CE106) +CR_REF!$E$78, 0.25)</f>
        <v>0.05</v>
      </c>
      <c r="CF128" s="656">
        <f>MIN(IF(CF106&lt;0.05,CR_REF!$D$58,CF106)+CR_REF!$E$78, 0.4)</f>
        <v>0.05</v>
      </c>
      <c r="CG128" s="614">
        <f>MIN(100%,MAX(CG106,BY106,BV106)+CR_REF!AA16)</f>
        <v>0</v>
      </c>
    </row>
    <row r="129" spans="1:85" ht="13.15" customHeight="1">
      <c r="A129" s="425"/>
      <c r="B129" s="425"/>
      <c r="C129" s="425"/>
      <c r="D129" s="427" t="s">
        <v>16</v>
      </c>
      <c r="E129" s="429" t="s">
        <v>208</v>
      </c>
      <c r="F129" s="428">
        <v>2023</v>
      </c>
      <c r="G129" s="432" t="s">
        <v>153</v>
      </c>
      <c r="H129" s="620">
        <f t="shared" si="123"/>
        <v>0</v>
      </c>
      <c r="I129" s="571">
        <f t="shared" si="124"/>
        <v>0</v>
      </c>
      <c r="J129" s="601">
        <f t="shared" si="125"/>
        <v>0</v>
      </c>
      <c r="K129" s="912"/>
      <c r="L129" s="659"/>
      <c r="M129" s="631"/>
      <c r="N129" s="620">
        <f t="shared" si="126"/>
        <v>0</v>
      </c>
      <c r="O129" s="571">
        <f t="shared" si="127"/>
        <v>0</v>
      </c>
      <c r="P129" s="621">
        <f t="shared" si="128"/>
        <v>0</v>
      </c>
      <c r="Q129" s="439">
        <f t="shared" si="60"/>
        <v>0</v>
      </c>
      <c r="R129" s="431">
        <f t="shared" si="61"/>
        <v>0</v>
      </c>
      <c r="S129" s="509">
        <f t="shared" si="62"/>
        <v>0</v>
      </c>
      <c r="T129" s="912"/>
      <c r="U129" s="631"/>
      <c r="V129" s="912"/>
      <c r="W129" s="658"/>
      <c r="X129" s="631"/>
      <c r="Y129" s="920">
        <f>AE129*H129</f>
        <v>0</v>
      </c>
      <c r="Z129" s="426">
        <f>AF129*H129</f>
        <v>0</v>
      </c>
      <c r="AA129" s="426">
        <f>AG129*I129</f>
        <v>0</v>
      </c>
      <c r="AB129" s="426">
        <f>AH129*I129</f>
        <v>0</v>
      </c>
      <c r="AC129" s="632"/>
      <c r="AD129" s="919"/>
      <c r="AE129" s="439">
        <f>_xlfn.NORM.S.DIST(_xlfn.NORM.S.INV(MAX(AVERAGE(AE19,AE41,AE63, AE85, AE107),CR_REF!$D$66))+CR_REF!N17, TRUE)</f>
        <v>9.8104924969883724E-4</v>
      </c>
      <c r="AF129" s="431">
        <f>_xlfn.NORM.S.DIST(_xlfn.NORM.S.INV(MAX(AVERAGE(AF19,AF41,AF63, AF85, AF107),CR_REF!$D$66))+CR_REF!O17, TRUE)</f>
        <v>1.3600343885345999E-3</v>
      </c>
      <c r="AG129" s="431">
        <f>AVERAGE(AG19,AG41,AG63, AG85, AG107)*CR_REF!X17</f>
        <v>0</v>
      </c>
      <c r="AH129" s="431">
        <f>_xlfn.NORM.S.DIST(_xlfn.NORM.S.INV(MAX(AVERAGE(AH19,AH41,AH63,AH85, AH107),CR_REF!$D$66))+CR_REF!Q17, TRUE)</f>
        <v>1.4432585828426431E-3</v>
      </c>
      <c r="AI129" s="630"/>
      <c r="AJ129" s="631"/>
      <c r="AK129" s="918"/>
      <c r="AL129" s="632"/>
      <c r="AM129" s="632"/>
      <c r="AN129" s="632"/>
      <c r="AO129" s="632"/>
      <c r="AP129" s="919"/>
      <c r="AQ129" s="439">
        <f>_xlfn.NORM.S.DIST(_xlfn.NORM.S.INV(MAX(AVERAGE(AQ19,AQ41,AQ63, AQ85, AQ107),CR_REF!$D$66))+CR_REF!N17, TRUE)</f>
        <v>9.8104924969883724E-4</v>
      </c>
      <c r="AR129" s="431">
        <f>_xlfn.NORM.S.DIST(_xlfn.NORM.S.INV(MAX(AVERAGE(AR19,AR41,AR63, AR85, AR107),CR_REF!$D$66))+CR_REF!O17, TRUE)</f>
        <v>1.3600343885345999E-3</v>
      </c>
      <c r="AS129" s="431">
        <f>AVERAGE(AS19,AS41,AS63, AS85, AS107)*CR_REF!X17</f>
        <v>0</v>
      </c>
      <c r="AT129" s="431">
        <f>_xlfn.NORM.S.DIST(_xlfn.NORM.S.INV(MAX(AVERAGE(AT19,AT41,AT63, AT85, AT107),CR_REF!$D$66))+CR_REF!Q17, TRUE)</f>
        <v>1.4432585828426431E-3</v>
      </c>
      <c r="AU129" s="630"/>
      <c r="AV129" s="631"/>
      <c r="AW129" s="1217">
        <f t="shared" si="129"/>
        <v>0</v>
      </c>
      <c r="AX129" s="1218">
        <f>H129*(1-AE129-AF129)</f>
        <v>0</v>
      </c>
      <c r="AY129" s="1218">
        <f t="shared" si="135"/>
        <v>0</v>
      </c>
      <c r="AZ129" s="1219"/>
      <c r="BA129" s="1218">
        <f t="shared" si="131"/>
        <v>0</v>
      </c>
      <c r="BB129" s="1218">
        <f>I129*(1-AG129-AH129)</f>
        <v>0</v>
      </c>
      <c r="BC129" s="1218">
        <f t="shared" si="136"/>
        <v>0</v>
      </c>
      <c r="BD129" s="1220"/>
      <c r="BE129" s="1218">
        <f t="shared" si="134"/>
        <v>0</v>
      </c>
      <c r="BF129" s="1218">
        <f>J129</f>
        <v>0</v>
      </c>
      <c r="BG129" s="1218">
        <f t="shared" si="137"/>
        <v>0</v>
      </c>
      <c r="BH129" s="1227">
        <f t="shared" si="138"/>
        <v>0</v>
      </c>
      <c r="BI129" s="1212">
        <f>MAX(BJ129+BK129,CR_REF!$D$62*CSV_CR_SCEN!AW129)</f>
        <v>0</v>
      </c>
      <c r="BJ129" s="1228">
        <f>AX129*BU129*BV129</f>
        <v>0</v>
      </c>
      <c r="BK129" s="1228">
        <f>AY129*BU129*BV129</f>
        <v>0</v>
      </c>
      <c r="BL129" s="1219"/>
      <c r="BM129" s="1218">
        <f>MAX(BN129+BO129,CR_REF!$D$63*CSV_CR_SCEN!BA129)</f>
        <v>0</v>
      </c>
      <c r="BN129" s="1228">
        <f>BB129*CF129</f>
        <v>0</v>
      </c>
      <c r="BO129" s="1228">
        <f>BC129*CE129</f>
        <v>0</v>
      </c>
      <c r="BP129" s="1220"/>
      <c r="BQ129" s="1218">
        <f>MAX(BR129+BS129+BT129, CR_REF!$D$64*CSV_CR_SCEN!BE129)</f>
        <v>0</v>
      </c>
      <c r="BR129" s="1228">
        <f>BF129*CG129</f>
        <v>0</v>
      </c>
      <c r="BS129" s="1228">
        <f>BG129*BZ129</f>
        <v>0</v>
      </c>
      <c r="BT129" s="1228">
        <f>BH129*CA129</f>
        <v>0</v>
      </c>
      <c r="BU129" s="1229">
        <f>AF151</f>
        <v>2.3684157037824048E-3</v>
      </c>
      <c r="BV129" s="1295">
        <f>BZ151</f>
        <v>0</v>
      </c>
      <c r="BW129" s="1291"/>
      <c r="BX129" s="1230">
        <f>AH151</f>
        <v>2.2059921975429281E-3</v>
      </c>
      <c r="BY129" s="1225"/>
      <c r="BZ129" s="613">
        <f>MIN(100%,MAX(IFERROR(AVERAGE(BZ19,BZ41,BZ63, BZ85, BZ107),0),BV107)+CR_REF!AA17)</f>
        <v>0</v>
      </c>
      <c r="CA129" s="614">
        <f>MIN(100%,MAX(IFERROR(AVERAGE(CA19,CA41,CA63, CA85, CA107),0),BY107)+CR_REF!AA17)</f>
        <v>0</v>
      </c>
      <c r="CB129" s="616">
        <f t="shared" si="65"/>
        <v>0</v>
      </c>
      <c r="CC129" s="577">
        <f t="shared" si="66"/>
        <v>0</v>
      </c>
      <c r="CD129" s="614">
        <f t="shared" si="67"/>
        <v>0</v>
      </c>
      <c r="CE129" s="616">
        <f>MIN(IF(CE107&lt;0.05, IF(CF107&lt;0.05, CR_REF!$D$58,CF107), CE107) +CR_REF!$E$78, 0.25)</f>
        <v>0.05</v>
      </c>
      <c r="CF129" s="656">
        <f>MIN(IF(CF107&lt;0.05,CR_REF!$D$58,CF107)+CR_REF!$E$78, 0.4)</f>
        <v>0.05</v>
      </c>
      <c r="CG129" s="614">
        <f>MIN(100%,MAX(CG107,BY107,BV107)+CR_REF!AA17)</f>
        <v>0</v>
      </c>
    </row>
    <row r="130" spans="1:85" ht="13.15" customHeight="1">
      <c r="A130" s="425"/>
      <c r="B130" s="425"/>
      <c r="C130" s="425"/>
      <c r="D130" s="427" t="s">
        <v>18</v>
      </c>
      <c r="E130" s="429" t="s">
        <v>208</v>
      </c>
      <c r="F130" s="428">
        <v>2023</v>
      </c>
      <c r="G130" s="430" t="s">
        <v>148</v>
      </c>
      <c r="H130" s="620">
        <f t="shared" si="123"/>
        <v>0</v>
      </c>
      <c r="I130" s="571">
        <f t="shared" si="124"/>
        <v>0</v>
      </c>
      <c r="J130" s="601">
        <f t="shared" si="125"/>
        <v>0</v>
      </c>
      <c r="K130" s="912"/>
      <c r="L130" s="659"/>
      <c r="M130" s="631"/>
      <c r="N130" s="620">
        <f t="shared" si="126"/>
        <v>0</v>
      </c>
      <c r="O130" s="571">
        <f t="shared" si="127"/>
        <v>0</v>
      </c>
      <c r="P130" s="621">
        <f t="shared" si="128"/>
        <v>0</v>
      </c>
      <c r="Q130" s="439">
        <f t="shared" si="60"/>
        <v>0</v>
      </c>
      <c r="R130" s="431">
        <f t="shared" si="61"/>
        <v>0</v>
      </c>
      <c r="S130" s="509">
        <f t="shared" si="62"/>
        <v>0</v>
      </c>
      <c r="T130" s="912"/>
      <c r="U130" s="631"/>
      <c r="V130" s="912"/>
      <c r="W130" s="658"/>
      <c r="X130" s="631"/>
      <c r="Y130" s="920">
        <f>Y131+Y132</f>
        <v>0</v>
      </c>
      <c r="Z130" s="426">
        <f>Z131+Z132</f>
        <v>0</v>
      </c>
      <c r="AA130" s="426">
        <f>AA131+AA132</f>
        <v>0</v>
      </c>
      <c r="AB130" s="426">
        <f>AB131+AB132</f>
        <v>0</v>
      </c>
      <c r="AC130" s="632"/>
      <c r="AD130" s="919"/>
      <c r="AE130" s="638"/>
      <c r="AF130" s="630"/>
      <c r="AG130" s="630"/>
      <c r="AH130" s="630"/>
      <c r="AI130" s="630"/>
      <c r="AJ130" s="631"/>
      <c r="AK130" s="918"/>
      <c r="AL130" s="632"/>
      <c r="AM130" s="632"/>
      <c r="AN130" s="632"/>
      <c r="AO130" s="632"/>
      <c r="AP130" s="919"/>
      <c r="AQ130" s="638"/>
      <c r="AR130" s="630"/>
      <c r="AS130" s="630"/>
      <c r="AT130" s="630"/>
      <c r="AU130" s="630"/>
      <c r="AV130" s="631"/>
      <c r="AW130" s="1217">
        <f t="shared" si="129"/>
        <v>0</v>
      </c>
      <c r="AX130" s="1218">
        <f>AX131+AX132</f>
        <v>0</v>
      </c>
      <c r="AY130" s="1218">
        <f t="shared" si="135"/>
        <v>0</v>
      </c>
      <c r="AZ130" s="1219"/>
      <c r="BA130" s="1218">
        <f t="shared" si="131"/>
        <v>0</v>
      </c>
      <c r="BB130" s="1218">
        <f>BB131+BB132</f>
        <v>0</v>
      </c>
      <c r="BC130" s="1218">
        <f t="shared" si="136"/>
        <v>0</v>
      </c>
      <c r="BD130" s="1220"/>
      <c r="BE130" s="1218">
        <f t="shared" si="134"/>
        <v>0</v>
      </c>
      <c r="BF130" s="1218">
        <f>BF131+BF132</f>
        <v>0</v>
      </c>
      <c r="BG130" s="1218">
        <f t="shared" si="137"/>
        <v>0</v>
      </c>
      <c r="BH130" s="1227">
        <f t="shared" si="138"/>
        <v>0</v>
      </c>
      <c r="BI130" s="1212">
        <f>MAX(BJ130+BK130,CR_REF!$D$62*CSV_CR_SCEN!AW130)</f>
        <v>0</v>
      </c>
      <c r="BJ130" s="1228">
        <f>BJ131+BJ132</f>
        <v>0</v>
      </c>
      <c r="BK130" s="1228">
        <f>BK131+BK132</f>
        <v>0</v>
      </c>
      <c r="BL130" s="1219"/>
      <c r="BM130" s="1218">
        <f>MAX(BN130+BO130,CR_REF!$D$63*CSV_CR_SCEN!BA130)</f>
        <v>0</v>
      </c>
      <c r="BN130" s="1228">
        <f>BN131+BN132</f>
        <v>0</v>
      </c>
      <c r="BO130" s="1228">
        <f>BO131+BO132</f>
        <v>0</v>
      </c>
      <c r="BP130" s="1220"/>
      <c r="BQ130" s="1218">
        <f>MAX(BR130+BS130+BT130, CR_REF!$D$64*CSV_CR_SCEN!BE130)</f>
        <v>0</v>
      </c>
      <c r="BR130" s="1228">
        <f>BR131+BR132</f>
        <v>0</v>
      </c>
      <c r="BS130" s="1228">
        <f>BS131+BS132</f>
        <v>0</v>
      </c>
      <c r="BT130" s="1228">
        <f>BT131+BT132</f>
        <v>0</v>
      </c>
      <c r="BU130" s="1223"/>
      <c r="BV130" s="1225"/>
      <c r="BW130" s="1291"/>
      <c r="BX130" s="1224"/>
      <c r="BY130" s="1225"/>
      <c r="BZ130" s="902"/>
      <c r="CA130" s="903"/>
      <c r="CB130" s="616">
        <f t="shared" si="65"/>
        <v>0</v>
      </c>
      <c r="CC130" s="577">
        <f t="shared" si="66"/>
        <v>0</v>
      </c>
      <c r="CD130" s="614">
        <f t="shared" si="67"/>
        <v>0</v>
      </c>
      <c r="CE130" s="653"/>
      <c r="CF130" s="651"/>
      <c r="CG130" s="655"/>
    </row>
    <row r="131" spans="1:85" ht="13.15" customHeight="1">
      <c r="A131" s="425"/>
      <c r="B131" s="425"/>
      <c r="C131" s="425"/>
      <c r="D131" s="427" t="s">
        <v>16</v>
      </c>
      <c r="E131" s="429" t="s">
        <v>208</v>
      </c>
      <c r="F131" s="428">
        <v>2023</v>
      </c>
      <c r="G131" s="432" t="s">
        <v>146</v>
      </c>
      <c r="H131" s="620">
        <f t="shared" si="123"/>
        <v>0</v>
      </c>
      <c r="I131" s="571">
        <f t="shared" si="124"/>
        <v>0</v>
      </c>
      <c r="J131" s="601">
        <f t="shared" si="125"/>
        <v>0</v>
      </c>
      <c r="K131" s="912"/>
      <c r="L131" s="659"/>
      <c r="M131" s="631"/>
      <c r="N131" s="620">
        <f t="shared" si="126"/>
        <v>0</v>
      </c>
      <c r="O131" s="571">
        <f t="shared" si="127"/>
        <v>0</v>
      </c>
      <c r="P131" s="621">
        <f t="shared" si="128"/>
        <v>0</v>
      </c>
      <c r="Q131" s="439">
        <f t="shared" si="60"/>
        <v>0</v>
      </c>
      <c r="R131" s="431">
        <f t="shared" si="61"/>
        <v>0</v>
      </c>
      <c r="S131" s="509">
        <f t="shared" si="62"/>
        <v>0</v>
      </c>
      <c r="T131" s="912"/>
      <c r="U131" s="631"/>
      <c r="V131" s="912"/>
      <c r="W131" s="658"/>
      <c r="X131" s="631"/>
      <c r="Y131" s="920">
        <f>AE131*H131</f>
        <v>0</v>
      </c>
      <c r="Z131" s="426">
        <f>AF131*H131</f>
        <v>0</v>
      </c>
      <c r="AA131" s="426">
        <f>AG131*I131</f>
        <v>0</v>
      </c>
      <c r="AB131" s="426">
        <f>AH131*I131</f>
        <v>0</v>
      </c>
      <c r="AC131" s="632"/>
      <c r="AD131" s="919"/>
      <c r="AE131" s="439">
        <f>_xlfn.NORM.S.DIST(_xlfn.NORM.S.INV(MAX(AVERAGE(AE21,AE43,AE65, AE87, AE109),CR_REF!$D$66))+CR_REF!N19, TRUE)</f>
        <v>9.8104924969883724E-4</v>
      </c>
      <c r="AF131" s="431">
        <f>_xlfn.NORM.S.DIST(_xlfn.NORM.S.INV(MAX(AVERAGE(AF21,AF43,AF65, AF87, AF109),CR_REF!$D$66))+CR_REF!O19, TRUE)</f>
        <v>1.3600343885345999E-3</v>
      </c>
      <c r="AG131" s="431">
        <f>AVERAGE(AG21,AG43,AG65, AG87, AG109)*CR_REF!X19</f>
        <v>0</v>
      </c>
      <c r="AH131" s="431">
        <f>_xlfn.NORM.S.DIST(_xlfn.NORM.S.INV(MAX(AVERAGE(AH21,AH43,AH65,AH87, AH109),CR_REF!$D$66))+CR_REF!Q19, TRUE)</f>
        <v>1.4432585828426431E-3</v>
      </c>
      <c r="AI131" s="630"/>
      <c r="AJ131" s="631"/>
      <c r="AK131" s="918"/>
      <c r="AL131" s="632"/>
      <c r="AM131" s="632"/>
      <c r="AN131" s="632"/>
      <c r="AO131" s="632"/>
      <c r="AP131" s="919"/>
      <c r="AQ131" s="439">
        <f>_xlfn.NORM.S.DIST(_xlfn.NORM.S.INV(MAX(AVERAGE(AQ21,AQ43,AQ65, AQ87, AQ109),CR_REF!$D$66))+CR_REF!N19, TRUE)</f>
        <v>9.8104924969883724E-4</v>
      </c>
      <c r="AR131" s="431">
        <f>_xlfn.NORM.S.DIST(_xlfn.NORM.S.INV(MAX(AVERAGE(AR21,AR43,AR65, AR87, AR109),CR_REF!$D$66))+CR_REF!O19, TRUE)</f>
        <v>1.3600343885345999E-3</v>
      </c>
      <c r="AS131" s="431">
        <f>AVERAGE(AS21,AS43,AS65, AS87, AS109)*CR_REF!X19</f>
        <v>0</v>
      </c>
      <c r="AT131" s="431">
        <f>_xlfn.NORM.S.DIST(_xlfn.NORM.S.INV(MAX(AVERAGE(AT21,AT43,AT65, AT87, AT109),CR_REF!$D$66))+CR_REF!Q19, TRUE)</f>
        <v>1.4432585828426431E-3</v>
      </c>
      <c r="AU131" s="630"/>
      <c r="AV131" s="631"/>
      <c r="AW131" s="1217">
        <f t="shared" si="129"/>
        <v>0</v>
      </c>
      <c r="AX131" s="1218">
        <f>H131*(1-AE131-AF131)</f>
        <v>0</v>
      </c>
      <c r="AY131" s="1218">
        <f t="shared" si="135"/>
        <v>0</v>
      </c>
      <c r="AZ131" s="1219"/>
      <c r="BA131" s="1218">
        <f t="shared" si="131"/>
        <v>0</v>
      </c>
      <c r="BB131" s="1218">
        <f>I131*(1-AG131-AH131)</f>
        <v>0</v>
      </c>
      <c r="BC131" s="1218">
        <f t="shared" si="136"/>
        <v>0</v>
      </c>
      <c r="BD131" s="1220"/>
      <c r="BE131" s="1218">
        <f t="shared" si="134"/>
        <v>0</v>
      </c>
      <c r="BF131" s="1218">
        <f>J131</f>
        <v>0</v>
      </c>
      <c r="BG131" s="1218">
        <f t="shared" si="137"/>
        <v>0</v>
      </c>
      <c r="BH131" s="1227">
        <f t="shared" si="138"/>
        <v>0</v>
      </c>
      <c r="BI131" s="1212">
        <f>MAX(BJ131+BK131,CR_REF!$D$62*CSV_CR_SCEN!AW131)</f>
        <v>0</v>
      </c>
      <c r="BJ131" s="1228">
        <f>AX131*BU131*BV131</f>
        <v>0</v>
      </c>
      <c r="BK131" s="1228">
        <f>AY131*BU131*BV131</f>
        <v>0</v>
      </c>
      <c r="BL131" s="1219"/>
      <c r="BM131" s="1218">
        <f>MAX(BN131+BO131,CR_REF!$D$63*CSV_CR_SCEN!BA131)</f>
        <v>0</v>
      </c>
      <c r="BN131" s="1228">
        <f>BB131*CF131</f>
        <v>0</v>
      </c>
      <c r="BO131" s="1228">
        <f>BC131*CE131</f>
        <v>0</v>
      </c>
      <c r="BP131" s="1220"/>
      <c r="BQ131" s="1218">
        <f>MAX(BR131+BS131+BT131, CR_REF!$D$64*CSV_CR_SCEN!BE131)</f>
        <v>0</v>
      </c>
      <c r="BR131" s="1228">
        <f>BF131*CG131</f>
        <v>0</v>
      </c>
      <c r="BS131" s="1228">
        <f>BG131*BZ131</f>
        <v>0</v>
      </c>
      <c r="BT131" s="1228">
        <f>BH131*CA131</f>
        <v>0</v>
      </c>
      <c r="BU131" s="1229">
        <f>AF153</f>
        <v>2.3684157037824048E-3</v>
      </c>
      <c r="BV131" s="1295">
        <f>BZ153</f>
        <v>0</v>
      </c>
      <c r="BW131" s="1291"/>
      <c r="BX131" s="1230">
        <f>AH153</f>
        <v>2.2059921975429281E-3</v>
      </c>
      <c r="BY131" s="1225"/>
      <c r="BZ131" s="613">
        <f>MIN(100%,MAX(IFERROR(AVERAGE(BZ21,BZ43,BZ65, BZ87, BZ109),0),BV109)+CR_REF!AA19)</f>
        <v>0</v>
      </c>
      <c r="CA131" s="614">
        <f>MIN(100%,MAX(IFERROR(AVERAGE(CA21,CA43,CA65, CA87, CA109),0),BY109)+CR_REF!AA19)</f>
        <v>0</v>
      </c>
      <c r="CB131" s="616">
        <f t="shared" si="65"/>
        <v>0</v>
      </c>
      <c r="CC131" s="577">
        <f t="shared" si="66"/>
        <v>0</v>
      </c>
      <c r="CD131" s="614">
        <f t="shared" si="67"/>
        <v>0</v>
      </c>
      <c r="CE131" s="616">
        <f>MIN(IF(CE109&lt;0.05, IF(CF109&lt;0.05, CR_REF!$D$58,CF109), CE109) +CR_REF!$E$78, 0.25)</f>
        <v>0.05</v>
      </c>
      <c r="CF131" s="656">
        <f>MIN(IF(CF109&lt;0.05,CR_REF!$D$58,CF109)+CR_REF!$E$78, 0.4)</f>
        <v>0.05</v>
      </c>
      <c r="CG131" s="614">
        <f>MIN(100%,MAX(CG109,BY109,BV109)+CR_REF!AA19)</f>
        <v>0</v>
      </c>
    </row>
    <row r="132" spans="1:85" ht="13.15" customHeight="1">
      <c r="A132" s="425"/>
      <c r="B132" s="425"/>
      <c r="C132" s="425"/>
      <c r="D132" s="427" t="s">
        <v>16</v>
      </c>
      <c r="E132" s="429" t="s">
        <v>208</v>
      </c>
      <c r="F132" s="428">
        <v>2023</v>
      </c>
      <c r="G132" s="432" t="s">
        <v>186</v>
      </c>
      <c r="H132" s="620">
        <f t="shared" si="123"/>
        <v>0</v>
      </c>
      <c r="I132" s="571">
        <f t="shared" si="124"/>
        <v>0</v>
      </c>
      <c r="J132" s="601">
        <f t="shared" si="125"/>
        <v>0</v>
      </c>
      <c r="K132" s="912"/>
      <c r="L132" s="659"/>
      <c r="M132" s="631"/>
      <c r="N132" s="620">
        <f t="shared" si="126"/>
        <v>0</v>
      </c>
      <c r="O132" s="571">
        <f t="shared" si="127"/>
        <v>0</v>
      </c>
      <c r="P132" s="621">
        <f t="shared" si="128"/>
        <v>0</v>
      </c>
      <c r="Q132" s="439">
        <f t="shared" si="60"/>
        <v>0</v>
      </c>
      <c r="R132" s="431">
        <f t="shared" si="61"/>
        <v>0</v>
      </c>
      <c r="S132" s="509">
        <f t="shared" si="62"/>
        <v>0</v>
      </c>
      <c r="T132" s="912"/>
      <c r="U132" s="631"/>
      <c r="V132" s="912"/>
      <c r="W132" s="658"/>
      <c r="X132" s="631"/>
      <c r="Y132" s="920">
        <f>AE132*H132</f>
        <v>0</v>
      </c>
      <c r="Z132" s="426">
        <f>AF132*H132</f>
        <v>0</v>
      </c>
      <c r="AA132" s="426">
        <f>AG132*I132</f>
        <v>0</v>
      </c>
      <c r="AB132" s="426">
        <f>AH132*I132</f>
        <v>0</v>
      </c>
      <c r="AC132" s="632"/>
      <c r="AD132" s="919"/>
      <c r="AE132" s="439">
        <f>_xlfn.NORM.S.DIST(_xlfn.NORM.S.INV(MAX(AVERAGE(AE22,AE44,AE66, AE88, AE110),CR_REF!$D$66))+CR_REF!N20, TRUE)</f>
        <v>3.9198561552514238E-4</v>
      </c>
      <c r="AF132" s="431">
        <f>_xlfn.NORM.S.DIST(_xlfn.NORM.S.INV(MAX(AVERAGE(AF22,AF44,AF66, AF88, AF110),CR_REF!$D$66))+CR_REF!O20, TRUE)</f>
        <v>1.1373987498659399E-3</v>
      </c>
      <c r="AG132" s="431">
        <f>AVERAGE(AG22,AG44,AG66, AG88, AG110)*CR_REF!X20</f>
        <v>0</v>
      </c>
      <c r="AH132" s="431">
        <f>_xlfn.NORM.S.DIST(_xlfn.NORM.S.INV(MAX(AVERAGE(AH22,AH44,AH66,AH88, AH110),CR_REF!$D$66))+CR_REF!Q20, TRUE)</f>
        <v>1.3086715997825474E-3</v>
      </c>
      <c r="AI132" s="630"/>
      <c r="AJ132" s="631"/>
      <c r="AK132" s="918"/>
      <c r="AL132" s="632"/>
      <c r="AM132" s="632"/>
      <c r="AN132" s="632"/>
      <c r="AO132" s="632"/>
      <c r="AP132" s="919"/>
      <c r="AQ132" s="439">
        <f>_xlfn.NORM.S.DIST(_xlfn.NORM.S.INV(MAX(AVERAGE(AQ22,AQ44,AQ66, AQ88, AQ110),CR_REF!$D$66))+CR_REF!N20, TRUE)</f>
        <v>3.9198561552514238E-4</v>
      </c>
      <c r="AR132" s="431">
        <f>_xlfn.NORM.S.DIST(_xlfn.NORM.S.INV(MAX(AVERAGE(AR22,AR44,AR66, AR88, AR110),CR_REF!$D$66))+CR_REF!O20, TRUE)</f>
        <v>1.1373987498659399E-3</v>
      </c>
      <c r="AS132" s="431">
        <f>AVERAGE(AS22,AS44,AS66, AS88, AS110)*CR_REF!X20</f>
        <v>0</v>
      </c>
      <c r="AT132" s="431">
        <f>_xlfn.NORM.S.DIST(_xlfn.NORM.S.INV(MAX(AVERAGE(AT22,AT44,AT66, AT88, AT110),CR_REF!$D$66))+CR_REF!Q20, TRUE)</f>
        <v>1.3086715997825474E-3</v>
      </c>
      <c r="AU132" s="630"/>
      <c r="AV132" s="631"/>
      <c r="AW132" s="1217">
        <f t="shared" si="129"/>
        <v>0</v>
      </c>
      <c r="AX132" s="1218">
        <f>H132*(1-AE132-AF132)</f>
        <v>0</v>
      </c>
      <c r="AY132" s="1218">
        <f t="shared" si="135"/>
        <v>0</v>
      </c>
      <c r="AZ132" s="1219"/>
      <c r="BA132" s="1218">
        <f t="shared" si="131"/>
        <v>0</v>
      </c>
      <c r="BB132" s="1218">
        <f>I132*(1-AG132-AH132)</f>
        <v>0</v>
      </c>
      <c r="BC132" s="1218">
        <f t="shared" si="136"/>
        <v>0</v>
      </c>
      <c r="BD132" s="1220"/>
      <c r="BE132" s="1218">
        <f t="shared" si="134"/>
        <v>0</v>
      </c>
      <c r="BF132" s="1218">
        <f>J132</f>
        <v>0</v>
      </c>
      <c r="BG132" s="1218">
        <f t="shared" si="137"/>
        <v>0</v>
      </c>
      <c r="BH132" s="1227">
        <f t="shared" si="138"/>
        <v>0</v>
      </c>
      <c r="BI132" s="1212">
        <f>MAX(BJ132+BK132,CR_REF!$D$62*CSV_CR_SCEN!AW132)</f>
        <v>0</v>
      </c>
      <c r="BJ132" s="1228">
        <f>AX132*BU132*BV132</f>
        <v>0</v>
      </c>
      <c r="BK132" s="1228">
        <f>AY132*BU132*BV132</f>
        <v>0</v>
      </c>
      <c r="BL132" s="1219"/>
      <c r="BM132" s="1218">
        <f>MAX(BN132+BO132,CR_REF!$D$63*CSV_CR_SCEN!BA132)</f>
        <v>0</v>
      </c>
      <c r="BN132" s="1228">
        <f>BB132*CF132</f>
        <v>0</v>
      </c>
      <c r="BO132" s="1228">
        <f>BC132*CE132</f>
        <v>0</v>
      </c>
      <c r="BP132" s="1220"/>
      <c r="BQ132" s="1218">
        <f>MAX(BR132+BS132+BT132, CR_REF!$D$64*CSV_CR_SCEN!BE132)</f>
        <v>0</v>
      </c>
      <c r="BR132" s="1228">
        <f>BF132*CG132</f>
        <v>0</v>
      </c>
      <c r="BS132" s="1228">
        <f>BG132*BZ132</f>
        <v>0</v>
      </c>
      <c r="BT132" s="1228">
        <f>BH132*CA132</f>
        <v>0</v>
      </c>
      <c r="BU132" s="1229">
        <f>AF154</f>
        <v>1.4595869401459209E-3</v>
      </c>
      <c r="BV132" s="1295">
        <f>BZ154</f>
        <v>0</v>
      </c>
      <c r="BW132" s="1291"/>
      <c r="BX132" s="1230">
        <f>AH154</f>
        <v>2.0440762863507653E-3</v>
      </c>
      <c r="BY132" s="1225"/>
      <c r="BZ132" s="613">
        <f>MIN(100%,MAX(IFERROR(AVERAGE(BZ22,BZ44,BZ66, BZ88, BZ110),0),BV110)+CR_REF!AA20)</f>
        <v>0</v>
      </c>
      <c r="CA132" s="614">
        <f>MIN(100%,MAX(IFERROR(AVERAGE(CA22,CA44,CA66, CA88, CA110),0),BY110)+CR_REF!AA20)</f>
        <v>0</v>
      </c>
      <c r="CB132" s="616">
        <f t="shared" si="65"/>
        <v>0</v>
      </c>
      <c r="CC132" s="577">
        <f t="shared" si="66"/>
        <v>0</v>
      </c>
      <c r="CD132" s="614">
        <f t="shared" si="67"/>
        <v>0</v>
      </c>
      <c r="CE132" s="616">
        <f>MIN(IF(CE110&lt;0.05, IF(CF110&lt;0.05, CR_REF!$D$58,CF110), CE110) +CR_REF!$E$78, 0.25)</f>
        <v>0.05</v>
      </c>
      <c r="CF132" s="656">
        <f>MIN(IF(CF110&lt;0.05,CR_REF!$D$58,CF110)+CR_REF!$E$78, 0.4)</f>
        <v>0.05</v>
      </c>
      <c r="CG132" s="614">
        <f>MIN(100%,MAX(CG110,BY110,BV110)+CR_REF!AA20)</f>
        <v>0</v>
      </c>
    </row>
    <row r="133" spans="1:85" ht="13.15" customHeight="1">
      <c r="A133" s="425"/>
      <c r="B133" s="425"/>
      <c r="C133" s="425"/>
      <c r="D133" s="427" t="s">
        <v>18</v>
      </c>
      <c r="E133" s="429" t="s">
        <v>208</v>
      </c>
      <c r="F133" s="428">
        <v>2023</v>
      </c>
      <c r="G133" s="430" t="s">
        <v>185</v>
      </c>
      <c r="H133" s="620">
        <f t="shared" si="123"/>
        <v>0</v>
      </c>
      <c r="I133" s="571">
        <f t="shared" si="124"/>
        <v>0</v>
      </c>
      <c r="J133" s="601">
        <f t="shared" si="125"/>
        <v>0</v>
      </c>
      <c r="K133" s="912"/>
      <c r="L133" s="659"/>
      <c r="M133" s="631"/>
      <c r="N133" s="620">
        <f t="shared" si="126"/>
        <v>0</v>
      </c>
      <c r="O133" s="571">
        <f t="shared" si="127"/>
        <v>0</v>
      </c>
      <c r="P133" s="621">
        <f t="shared" si="128"/>
        <v>0</v>
      </c>
      <c r="Q133" s="439">
        <f t="shared" si="60"/>
        <v>0</v>
      </c>
      <c r="R133" s="431">
        <f t="shared" si="61"/>
        <v>0</v>
      </c>
      <c r="S133" s="509">
        <f t="shared" si="62"/>
        <v>0</v>
      </c>
      <c r="T133" s="912"/>
      <c r="U133" s="631"/>
      <c r="V133" s="912"/>
      <c r="W133" s="658"/>
      <c r="X133" s="631"/>
      <c r="Y133" s="920">
        <f>Y134+Y135+Y136</f>
        <v>0</v>
      </c>
      <c r="Z133" s="426">
        <f>Z134+Z135+Z136</f>
        <v>0</v>
      </c>
      <c r="AA133" s="426">
        <f>AA134+AA135+AA136</f>
        <v>0</v>
      </c>
      <c r="AB133" s="426">
        <f>AB134+AB135+AB136</f>
        <v>0</v>
      </c>
      <c r="AC133" s="632"/>
      <c r="AD133" s="919"/>
      <c r="AE133" s="638"/>
      <c r="AF133" s="630"/>
      <c r="AG133" s="630"/>
      <c r="AH133" s="630"/>
      <c r="AI133" s="630"/>
      <c r="AJ133" s="631"/>
      <c r="AK133" s="918"/>
      <c r="AL133" s="632"/>
      <c r="AM133" s="632"/>
      <c r="AN133" s="632"/>
      <c r="AO133" s="632"/>
      <c r="AP133" s="919"/>
      <c r="AQ133" s="638"/>
      <c r="AR133" s="630"/>
      <c r="AS133" s="630"/>
      <c r="AT133" s="630"/>
      <c r="AU133" s="630"/>
      <c r="AV133" s="631"/>
      <c r="AW133" s="1217">
        <f t="shared" si="129"/>
        <v>0</v>
      </c>
      <c r="AX133" s="1218">
        <f>AX134+AX135+AX136</f>
        <v>0</v>
      </c>
      <c r="AY133" s="1218">
        <f t="shared" si="135"/>
        <v>0</v>
      </c>
      <c r="AZ133" s="1219"/>
      <c r="BA133" s="1218">
        <f t="shared" si="131"/>
        <v>0</v>
      </c>
      <c r="BB133" s="1218">
        <f>BB134+BB135+BB136</f>
        <v>0</v>
      </c>
      <c r="BC133" s="1218">
        <f t="shared" si="136"/>
        <v>0</v>
      </c>
      <c r="BD133" s="1220"/>
      <c r="BE133" s="1218">
        <f t="shared" si="134"/>
        <v>0</v>
      </c>
      <c r="BF133" s="1218">
        <f>BF134+BF135+BF136</f>
        <v>0</v>
      </c>
      <c r="BG133" s="1218">
        <f t="shared" si="137"/>
        <v>0</v>
      </c>
      <c r="BH133" s="1227">
        <f t="shared" si="138"/>
        <v>0</v>
      </c>
      <c r="BI133" s="1212">
        <f>MAX(BJ133+BK133,CR_REF!$D$62*CSV_CR_SCEN!AW133)</f>
        <v>0</v>
      </c>
      <c r="BJ133" s="1228">
        <f>BJ134+BJ135+BJ136</f>
        <v>0</v>
      </c>
      <c r="BK133" s="1228">
        <f>BK134+BK135+BK136</f>
        <v>0</v>
      </c>
      <c r="BL133" s="1219"/>
      <c r="BM133" s="1218">
        <f>MAX(BN133+BO133,CR_REF!$D$63*CSV_CR_SCEN!BA133)</f>
        <v>0</v>
      </c>
      <c r="BN133" s="1228">
        <f>BN134+BN135+BN136</f>
        <v>0</v>
      </c>
      <c r="BO133" s="1228">
        <f>BO134+BO135+BO136</f>
        <v>0</v>
      </c>
      <c r="BP133" s="1220"/>
      <c r="BQ133" s="1218">
        <f>MAX(BR133+BS133+BT133, CR_REF!$D$64*CSV_CR_SCEN!BE133)</f>
        <v>0</v>
      </c>
      <c r="BR133" s="1228">
        <f>BR134+BR135+BR136</f>
        <v>0</v>
      </c>
      <c r="BS133" s="1228">
        <f>BS134+BS135+BS136</f>
        <v>0</v>
      </c>
      <c r="BT133" s="1228">
        <f>BT134+BT135+BT136</f>
        <v>0</v>
      </c>
      <c r="BU133" s="1223"/>
      <c r="BV133" s="1225"/>
      <c r="BW133" s="1291"/>
      <c r="BX133" s="1224"/>
      <c r="BY133" s="1225"/>
      <c r="BZ133" s="902"/>
      <c r="CA133" s="903"/>
      <c r="CB133" s="616">
        <f t="shared" si="65"/>
        <v>0</v>
      </c>
      <c r="CC133" s="577">
        <f t="shared" si="66"/>
        <v>0</v>
      </c>
      <c r="CD133" s="614">
        <f t="shared" si="67"/>
        <v>0</v>
      </c>
      <c r="CE133" s="653"/>
      <c r="CF133" s="651"/>
      <c r="CG133" s="655"/>
    </row>
    <row r="134" spans="1:85" ht="13.15" customHeight="1">
      <c r="A134" s="425"/>
      <c r="B134" s="425"/>
      <c r="C134" s="425"/>
      <c r="D134" s="427" t="s">
        <v>16</v>
      </c>
      <c r="E134" s="429" t="s">
        <v>208</v>
      </c>
      <c r="F134" s="428">
        <v>2023</v>
      </c>
      <c r="G134" s="432" t="s">
        <v>401</v>
      </c>
      <c r="H134" s="620">
        <f t="shared" si="123"/>
        <v>0</v>
      </c>
      <c r="I134" s="571">
        <f t="shared" si="124"/>
        <v>0</v>
      </c>
      <c r="J134" s="601">
        <f t="shared" si="125"/>
        <v>0</v>
      </c>
      <c r="K134" s="912"/>
      <c r="L134" s="659"/>
      <c r="M134" s="631"/>
      <c r="N134" s="620">
        <f t="shared" si="126"/>
        <v>0</v>
      </c>
      <c r="O134" s="571">
        <f t="shared" si="127"/>
        <v>0</v>
      </c>
      <c r="P134" s="621">
        <f t="shared" si="128"/>
        <v>0</v>
      </c>
      <c r="Q134" s="439">
        <f t="shared" si="60"/>
        <v>0</v>
      </c>
      <c r="R134" s="431">
        <f t="shared" si="61"/>
        <v>0</v>
      </c>
      <c r="S134" s="509">
        <f t="shared" si="62"/>
        <v>0</v>
      </c>
      <c r="T134" s="912"/>
      <c r="U134" s="631"/>
      <c r="V134" s="912"/>
      <c r="W134" s="658"/>
      <c r="X134" s="631"/>
      <c r="Y134" s="920">
        <f>AE134*H134</f>
        <v>0</v>
      </c>
      <c r="Z134" s="426">
        <f t="shared" ref="Z134:AA136" si="139">AF134*H134</f>
        <v>0</v>
      </c>
      <c r="AA134" s="426">
        <f t="shared" si="139"/>
        <v>0</v>
      </c>
      <c r="AB134" s="426">
        <f>AH134*I134</f>
        <v>0</v>
      </c>
      <c r="AC134" s="632"/>
      <c r="AD134" s="919"/>
      <c r="AE134" s="439">
        <f>_xlfn.NORM.S.DIST(_xlfn.NORM.S.INV(MAX(AVERAGE(AE24,AE46,AE68, AE90, AE112),CR_REF!$D$66))+CR_REF!N22, TRUE)</f>
        <v>9.8104924969883724E-4</v>
      </c>
      <c r="AF134" s="431">
        <f>_xlfn.NORM.S.DIST(_xlfn.NORM.S.INV(MAX(AVERAGE(AF24,AF46,AF68, AF90, AF112),CR_REF!$D$66))+CR_REF!O22, TRUE)</f>
        <v>1.3600343885345999E-3</v>
      </c>
      <c r="AG134" s="431">
        <f>AVERAGE(AG24,AG46,AG68, AG90, AG112)*CR_REF!X22</f>
        <v>0</v>
      </c>
      <c r="AH134" s="431">
        <f>_xlfn.NORM.S.DIST(_xlfn.NORM.S.INV(MAX(AVERAGE(AH24,AH46,AH68,AH90, AH112),CR_REF!$D$66))+CR_REF!Q22, TRUE)</f>
        <v>1.4432585828426431E-3</v>
      </c>
      <c r="AI134" s="630"/>
      <c r="AJ134" s="631"/>
      <c r="AK134" s="918"/>
      <c r="AL134" s="632"/>
      <c r="AM134" s="632"/>
      <c r="AN134" s="632"/>
      <c r="AO134" s="632"/>
      <c r="AP134" s="919"/>
      <c r="AQ134" s="439">
        <f>_xlfn.NORM.S.DIST(_xlfn.NORM.S.INV(MAX(AVERAGE(AQ24,AQ46,AQ68, AQ90, AQ112),CR_REF!$D$66))+CR_REF!N22, TRUE)</f>
        <v>9.8104924969883724E-4</v>
      </c>
      <c r="AR134" s="431">
        <f>_xlfn.NORM.S.DIST(_xlfn.NORM.S.INV(MAX(AVERAGE(AR24,AR46,AR68, AR90, AR112),CR_REF!$D$66))+CR_REF!O22, TRUE)</f>
        <v>1.3600343885345999E-3</v>
      </c>
      <c r="AS134" s="431">
        <f>AVERAGE(AS24,AS46,AS68, AS90, AS112)*CR_REF!X22</f>
        <v>0</v>
      </c>
      <c r="AT134" s="431">
        <f>_xlfn.NORM.S.DIST(_xlfn.NORM.S.INV(MAX(AVERAGE(AT24,AT46,AT68, AT90, AT112),CR_REF!$D$66))+CR_REF!Q22, TRUE)</f>
        <v>1.4432585828426431E-3</v>
      </c>
      <c r="AU134" s="630"/>
      <c r="AV134" s="631"/>
      <c r="AW134" s="1217">
        <f t="shared" si="129"/>
        <v>0</v>
      </c>
      <c r="AX134" s="1218">
        <f>H134*(1-AE134-AF134)</f>
        <v>0</v>
      </c>
      <c r="AY134" s="1218">
        <f t="shared" si="135"/>
        <v>0</v>
      </c>
      <c r="AZ134" s="1219"/>
      <c r="BA134" s="1218">
        <f t="shared" si="131"/>
        <v>0</v>
      </c>
      <c r="BB134" s="1218">
        <f>I134*(1-AG134-AH134)</f>
        <v>0</v>
      </c>
      <c r="BC134" s="1218">
        <f t="shared" si="136"/>
        <v>0</v>
      </c>
      <c r="BD134" s="1220"/>
      <c r="BE134" s="1218">
        <f t="shared" si="134"/>
        <v>0</v>
      </c>
      <c r="BF134" s="1218">
        <f>J134</f>
        <v>0</v>
      </c>
      <c r="BG134" s="1218">
        <f t="shared" si="137"/>
        <v>0</v>
      </c>
      <c r="BH134" s="1227">
        <f t="shared" si="138"/>
        <v>0</v>
      </c>
      <c r="BI134" s="1212">
        <f>MAX(BJ134+BK134,CR_REF!$D$62*CSV_CR_SCEN!AW134)</f>
        <v>0</v>
      </c>
      <c r="BJ134" s="1228">
        <f>AX134*BU134*BV134</f>
        <v>0</v>
      </c>
      <c r="BK134" s="1228">
        <f>AY134*BU134*BV134</f>
        <v>0</v>
      </c>
      <c r="BL134" s="1219"/>
      <c r="BM134" s="1218">
        <f>MAX(BN134+BO134,CR_REF!$D$63*CSV_CR_SCEN!BA134)</f>
        <v>0</v>
      </c>
      <c r="BN134" s="1228">
        <f>BB134*CF134</f>
        <v>0</v>
      </c>
      <c r="BO134" s="1228">
        <f>BC134*CE134</f>
        <v>0</v>
      </c>
      <c r="BP134" s="1220"/>
      <c r="BQ134" s="1218">
        <f>MAX(BR134+BS134+BT134, CR_REF!$D$64*CSV_CR_SCEN!BE134)</f>
        <v>0</v>
      </c>
      <c r="BR134" s="1228">
        <f>BF134*CG134</f>
        <v>0</v>
      </c>
      <c r="BS134" s="1228">
        <f t="shared" ref="BS134:BT136" si="140">BG134*BZ134</f>
        <v>0</v>
      </c>
      <c r="BT134" s="1228">
        <f t="shared" si="140"/>
        <v>0</v>
      </c>
      <c r="BU134" s="1229">
        <f>AF156</f>
        <v>2.3684157037824048E-3</v>
      </c>
      <c r="BV134" s="1295">
        <f>BZ156</f>
        <v>0</v>
      </c>
      <c r="BW134" s="1291"/>
      <c r="BX134" s="1230">
        <f>AH156</f>
        <v>2.2059921975429281E-3</v>
      </c>
      <c r="BY134" s="1225"/>
      <c r="BZ134" s="613">
        <f>MIN(100%,MAX(IFERROR(AVERAGE(BZ24,BZ46,BZ68, BZ90, BZ112),0),BV112)+CR_REF!AA22)</f>
        <v>0</v>
      </c>
      <c r="CA134" s="614">
        <f>MIN(100%,MAX(IFERROR(AVERAGE(CA24,CA46,CA68, CA90, CA112),0),BY112)+CR_REF!AA22)</f>
        <v>0</v>
      </c>
      <c r="CB134" s="616">
        <f t="shared" si="65"/>
        <v>0</v>
      </c>
      <c r="CC134" s="577">
        <f t="shared" si="66"/>
        <v>0</v>
      </c>
      <c r="CD134" s="614">
        <f t="shared" si="67"/>
        <v>0</v>
      </c>
      <c r="CE134" s="616">
        <f>MIN(IF(CE112&lt;0.05, IF(CF112&lt;0.05, CR_REF!$D$58,CF112), CE112) +CR_REF!$E$78, 0.25)</f>
        <v>0.05</v>
      </c>
      <c r="CF134" s="656">
        <f>MIN(IF(CF112&lt;0.05,CR_REF!$D$58,CF112)+CR_REF!$E$78, 0.4)</f>
        <v>0.05</v>
      </c>
      <c r="CG134" s="614">
        <f>MIN(100%,MAX(CG112,BY112,BV112)+CR_REF!AA22)</f>
        <v>0</v>
      </c>
    </row>
    <row r="135" spans="1:85" ht="13.15" customHeight="1">
      <c r="A135" s="425"/>
      <c r="B135" s="425"/>
      <c r="C135" s="425"/>
      <c r="D135" s="427" t="s">
        <v>16</v>
      </c>
      <c r="E135" s="429" t="s">
        <v>208</v>
      </c>
      <c r="F135" s="428">
        <v>2023</v>
      </c>
      <c r="G135" s="432" t="s">
        <v>146</v>
      </c>
      <c r="H135" s="620">
        <f t="shared" si="123"/>
        <v>0</v>
      </c>
      <c r="I135" s="571">
        <f t="shared" si="124"/>
        <v>0</v>
      </c>
      <c r="J135" s="601">
        <f t="shared" si="125"/>
        <v>0</v>
      </c>
      <c r="K135" s="912"/>
      <c r="L135" s="659"/>
      <c r="M135" s="631"/>
      <c r="N135" s="620">
        <f t="shared" si="126"/>
        <v>0</v>
      </c>
      <c r="O135" s="571">
        <f t="shared" si="127"/>
        <v>0</v>
      </c>
      <c r="P135" s="621">
        <f t="shared" si="128"/>
        <v>0</v>
      </c>
      <c r="Q135" s="439">
        <f t="shared" si="60"/>
        <v>0</v>
      </c>
      <c r="R135" s="431">
        <f t="shared" si="61"/>
        <v>0</v>
      </c>
      <c r="S135" s="509">
        <f t="shared" si="62"/>
        <v>0</v>
      </c>
      <c r="T135" s="912"/>
      <c r="U135" s="631"/>
      <c r="V135" s="912"/>
      <c r="W135" s="658"/>
      <c r="X135" s="631"/>
      <c r="Y135" s="920">
        <f>AE135*H135</f>
        <v>0</v>
      </c>
      <c r="Z135" s="426">
        <f t="shared" si="139"/>
        <v>0</v>
      </c>
      <c r="AA135" s="426">
        <f t="shared" si="139"/>
        <v>0</v>
      </c>
      <c r="AB135" s="426">
        <f>AH135*I135</f>
        <v>0</v>
      </c>
      <c r="AC135" s="632"/>
      <c r="AD135" s="919"/>
      <c r="AE135" s="439">
        <f>_xlfn.NORM.S.DIST(_xlfn.NORM.S.INV(MAX(AVERAGE(AE25,AE47,AE69, AE91, AE113),CR_REF!$D$66))+CR_REF!N23, TRUE)</f>
        <v>9.8104924969883724E-4</v>
      </c>
      <c r="AF135" s="431">
        <f>_xlfn.NORM.S.DIST(_xlfn.NORM.S.INV(MAX(AVERAGE(AF25,AF47,AF69, AF91, AF113),CR_REF!$D$66))+CR_REF!O23, TRUE)</f>
        <v>1.3600343885345999E-3</v>
      </c>
      <c r="AG135" s="431">
        <f>AVERAGE(AG25,AG47,AG69, AG91, AG113)*CR_REF!X23</f>
        <v>0</v>
      </c>
      <c r="AH135" s="431">
        <f>_xlfn.NORM.S.DIST(_xlfn.NORM.S.INV(MAX(AVERAGE(AH25,AH47,AH69,AH91, AH113),CR_REF!$D$66))+CR_REF!Q23, TRUE)</f>
        <v>1.4432585828426431E-3</v>
      </c>
      <c r="AI135" s="630"/>
      <c r="AJ135" s="631"/>
      <c r="AK135" s="918"/>
      <c r="AL135" s="632"/>
      <c r="AM135" s="632"/>
      <c r="AN135" s="632"/>
      <c r="AO135" s="632"/>
      <c r="AP135" s="919"/>
      <c r="AQ135" s="439">
        <f>_xlfn.NORM.S.DIST(_xlfn.NORM.S.INV(MAX(AVERAGE(AQ25,AQ47,AQ69, AQ91, AQ113),CR_REF!$D$66))+CR_REF!N23, TRUE)</f>
        <v>9.8104924969883724E-4</v>
      </c>
      <c r="AR135" s="431">
        <f>_xlfn.NORM.S.DIST(_xlfn.NORM.S.INV(MAX(AVERAGE(AR25,AR47,AR69, AR91, AR113),CR_REF!$D$66))+CR_REF!O23, TRUE)</f>
        <v>1.3600343885345999E-3</v>
      </c>
      <c r="AS135" s="431">
        <f>AVERAGE(AS25,AS47,AS69, AS91, AS113)*CR_REF!X23</f>
        <v>0</v>
      </c>
      <c r="AT135" s="431">
        <f>_xlfn.NORM.S.DIST(_xlfn.NORM.S.INV(MAX(AVERAGE(AT25,AT47,AT69, AT91, AT113),CR_REF!$D$66))+CR_REF!Q23, TRUE)</f>
        <v>1.4432585828426431E-3</v>
      </c>
      <c r="AU135" s="630"/>
      <c r="AV135" s="631"/>
      <c r="AW135" s="1217">
        <f t="shared" si="129"/>
        <v>0</v>
      </c>
      <c r="AX135" s="1218">
        <f>H135*(1-AE135-AF135)</f>
        <v>0</v>
      </c>
      <c r="AY135" s="1218">
        <f t="shared" si="135"/>
        <v>0</v>
      </c>
      <c r="AZ135" s="1219"/>
      <c r="BA135" s="1218">
        <f t="shared" si="131"/>
        <v>0</v>
      </c>
      <c r="BB135" s="1218">
        <f>I135*(1-AG135-AH135)</f>
        <v>0</v>
      </c>
      <c r="BC135" s="1218">
        <f t="shared" si="136"/>
        <v>0</v>
      </c>
      <c r="BD135" s="1220"/>
      <c r="BE135" s="1218">
        <f t="shared" si="134"/>
        <v>0</v>
      </c>
      <c r="BF135" s="1218">
        <f>J135</f>
        <v>0</v>
      </c>
      <c r="BG135" s="1218">
        <f t="shared" si="137"/>
        <v>0</v>
      </c>
      <c r="BH135" s="1227">
        <f t="shared" si="138"/>
        <v>0</v>
      </c>
      <c r="BI135" s="1212">
        <f>MAX(BJ135+BK135,CR_REF!$D$62*CSV_CR_SCEN!AW135)</f>
        <v>0</v>
      </c>
      <c r="BJ135" s="1228">
        <f>AX135*BU135*BV135</f>
        <v>0</v>
      </c>
      <c r="BK135" s="1228">
        <f>AY135*BU135*BV135</f>
        <v>0</v>
      </c>
      <c r="BL135" s="1219"/>
      <c r="BM135" s="1218">
        <f>MAX(BN135+BO135,CR_REF!$D$63*CSV_CR_SCEN!BA135)</f>
        <v>0</v>
      </c>
      <c r="BN135" s="1228">
        <f>BB135*CF135</f>
        <v>0</v>
      </c>
      <c r="BO135" s="1228">
        <f>BC135*CE135</f>
        <v>0</v>
      </c>
      <c r="BP135" s="1220"/>
      <c r="BQ135" s="1218">
        <f>MAX(BR135+BS135+BT135, CR_REF!$D$64*CSV_CR_SCEN!BE135)</f>
        <v>0</v>
      </c>
      <c r="BR135" s="1228">
        <f>BF135*CG135</f>
        <v>0</v>
      </c>
      <c r="BS135" s="1228">
        <f t="shared" si="140"/>
        <v>0</v>
      </c>
      <c r="BT135" s="1228">
        <f t="shared" si="140"/>
        <v>0</v>
      </c>
      <c r="BU135" s="1229">
        <f>AF157</f>
        <v>2.3684157037824048E-3</v>
      </c>
      <c r="BV135" s="1295">
        <f>BZ157</f>
        <v>0</v>
      </c>
      <c r="BW135" s="1291"/>
      <c r="BX135" s="1230">
        <f>AH157</f>
        <v>2.2059921975429281E-3</v>
      </c>
      <c r="BY135" s="1225"/>
      <c r="BZ135" s="613">
        <f>MIN(100%,MAX(IFERROR(AVERAGE(BZ25,BZ47,BZ69, BZ91, BZ113),0),BV113)+CR_REF!AA23)</f>
        <v>0</v>
      </c>
      <c r="CA135" s="614">
        <f>MIN(100%,MAX(IFERROR(AVERAGE(CA25,CA47,CA69, CA91, CA113),0),BY113)+CR_REF!AA23)</f>
        <v>0</v>
      </c>
      <c r="CB135" s="616">
        <f t="shared" ref="CB135:CB198" si="141">IFERROR(BI135/AW135, 0)</f>
        <v>0</v>
      </c>
      <c r="CC135" s="577">
        <f t="shared" ref="CC135:CC198" si="142">IFERROR(BM135/BA135, 0)</f>
        <v>0</v>
      </c>
      <c r="CD135" s="614">
        <f t="shared" ref="CD135:CD198" si="143">IFERROR(BQ135/BE135, 0)</f>
        <v>0</v>
      </c>
      <c r="CE135" s="616">
        <f>MIN(IF(CE113&lt;0.05, IF(CF113&lt;0.05, CR_REF!$D$58,CF113), CE113) +CR_REF!$E$78, 0.25)</f>
        <v>0.05</v>
      </c>
      <c r="CF135" s="656">
        <f>MIN(IF(CF113&lt;0.05,CR_REF!$D$58,CF113)+CR_REF!$E$78, 0.4)</f>
        <v>0.05</v>
      </c>
      <c r="CG135" s="614">
        <f>MIN(100%,MAX(CG113,BY113,BV113)+CR_REF!AA23)</f>
        <v>0</v>
      </c>
    </row>
    <row r="136" spans="1:85" ht="13.15" customHeight="1">
      <c r="A136" s="425"/>
      <c r="B136" s="425"/>
      <c r="C136" s="425"/>
      <c r="D136" s="427" t="s">
        <v>16</v>
      </c>
      <c r="E136" s="429" t="s">
        <v>208</v>
      </c>
      <c r="F136" s="428">
        <v>2023</v>
      </c>
      <c r="G136" s="432" t="s">
        <v>186</v>
      </c>
      <c r="H136" s="620">
        <f t="shared" si="123"/>
        <v>0</v>
      </c>
      <c r="I136" s="571">
        <f t="shared" si="124"/>
        <v>0</v>
      </c>
      <c r="J136" s="601">
        <f t="shared" si="125"/>
        <v>0</v>
      </c>
      <c r="K136" s="912"/>
      <c r="L136" s="659"/>
      <c r="M136" s="631"/>
      <c r="N136" s="620">
        <f t="shared" si="126"/>
        <v>0</v>
      </c>
      <c r="O136" s="571">
        <f t="shared" si="127"/>
        <v>0</v>
      </c>
      <c r="P136" s="621">
        <f t="shared" si="128"/>
        <v>0</v>
      </c>
      <c r="Q136" s="439">
        <f t="shared" si="60"/>
        <v>0</v>
      </c>
      <c r="R136" s="431">
        <f t="shared" si="61"/>
        <v>0</v>
      </c>
      <c r="S136" s="509">
        <f t="shared" si="62"/>
        <v>0</v>
      </c>
      <c r="T136" s="912"/>
      <c r="U136" s="631"/>
      <c r="V136" s="912"/>
      <c r="W136" s="658"/>
      <c r="X136" s="631"/>
      <c r="Y136" s="920">
        <f>AE136*H136</f>
        <v>0</v>
      </c>
      <c r="Z136" s="426">
        <f t="shared" si="139"/>
        <v>0</v>
      </c>
      <c r="AA136" s="426">
        <f t="shared" si="139"/>
        <v>0</v>
      </c>
      <c r="AB136" s="426">
        <f>AH136*I136</f>
        <v>0</v>
      </c>
      <c r="AC136" s="632"/>
      <c r="AD136" s="919"/>
      <c r="AE136" s="439">
        <f>_xlfn.NORM.S.DIST(_xlfn.NORM.S.INV(MAX(AVERAGE(AE26,AE48,AE70, AE92, AE114),CR_REF!$D$66))+CR_REF!N24, TRUE)</f>
        <v>3.9198561552514238E-4</v>
      </c>
      <c r="AF136" s="431">
        <f>_xlfn.NORM.S.DIST(_xlfn.NORM.S.INV(MAX(AVERAGE(AF26,AF48,AF70, AF92, AF114),CR_REF!$D$66))+CR_REF!O24, TRUE)</f>
        <v>1.1373987498659399E-3</v>
      </c>
      <c r="AG136" s="431">
        <f>AVERAGE(AG26,AG48,AG70, AG92, AG114)*CR_REF!X24</f>
        <v>0</v>
      </c>
      <c r="AH136" s="431">
        <f>_xlfn.NORM.S.DIST(_xlfn.NORM.S.INV(MAX(AVERAGE(AH26,AH48,AH70,AH92, AH114),CR_REF!$D$66))+CR_REF!Q24, TRUE)</f>
        <v>1.3086715997825474E-3</v>
      </c>
      <c r="AI136" s="630"/>
      <c r="AJ136" s="631"/>
      <c r="AK136" s="918"/>
      <c r="AL136" s="632"/>
      <c r="AM136" s="632"/>
      <c r="AN136" s="632"/>
      <c r="AO136" s="632"/>
      <c r="AP136" s="919"/>
      <c r="AQ136" s="439">
        <f>_xlfn.NORM.S.DIST(_xlfn.NORM.S.INV(MAX(AVERAGE(AQ26,AQ48,AQ70, AQ92, AQ114),CR_REF!$D$66))+CR_REF!N24, TRUE)</f>
        <v>3.9198561552514238E-4</v>
      </c>
      <c r="AR136" s="431">
        <f>_xlfn.NORM.S.DIST(_xlfn.NORM.S.INV(MAX(AVERAGE(AR26,AR48,AR70, AR92, AR114),CR_REF!$D$66))+CR_REF!O24, TRUE)</f>
        <v>1.1373987498659399E-3</v>
      </c>
      <c r="AS136" s="431">
        <f>AVERAGE(AS26,AS48,AS70, AS92, AS114)*CR_REF!X24</f>
        <v>0</v>
      </c>
      <c r="AT136" s="431">
        <f>_xlfn.NORM.S.DIST(_xlfn.NORM.S.INV(MAX(AVERAGE(AT26,AT48,AT70, AT92, AT114),CR_REF!$D$66))+CR_REF!Q24, TRUE)</f>
        <v>1.3086715997825474E-3</v>
      </c>
      <c r="AU136" s="630"/>
      <c r="AV136" s="631"/>
      <c r="AW136" s="1217">
        <f t="shared" si="129"/>
        <v>0</v>
      </c>
      <c r="AX136" s="1218">
        <f>H136*(1-AE136-AF136)</f>
        <v>0</v>
      </c>
      <c r="AY136" s="1218">
        <f t="shared" si="135"/>
        <v>0</v>
      </c>
      <c r="AZ136" s="1219"/>
      <c r="BA136" s="1218">
        <f t="shared" si="131"/>
        <v>0</v>
      </c>
      <c r="BB136" s="1218">
        <f>I136*(1-AG136-AH136)</f>
        <v>0</v>
      </c>
      <c r="BC136" s="1218">
        <f t="shared" si="136"/>
        <v>0</v>
      </c>
      <c r="BD136" s="1220"/>
      <c r="BE136" s="1218">
        <f t="shared" si="134"/>
        <v>0</v>
      </c>
      <c r="BF136" s="1218">
        <f>J136</f>
        <v>0</v>
      </c>
      <c r="BG136" s="1218">
        <f t="shared" si="137"/>
        <v>0</v>
      </c>
      <c r="BH136" s="1227">
        <f t="shared" si="138"/>
        <v>0</v>
      </c>
      <c r="BI136" s="1212">
        <f>MAX(BJ136+BK136,CR_REF!$D$62*CSV_CR_SCEN!AW136)</f>
        <v>0</v>
      </c>
      <c r="BJ136" s="1228">
        <f>AX136*BU136*BV136</f>
        <v>0</v>
      </c>
      <c r="BK136" s="1228">
        <f>AY136*BU136*BV136</f>
        <v>0</v>
      </c>
      <c r="BL136" s="1219"/>
      <c r="BM136" s="1218">
        <f>MAX(BN136+BO136,CR_REF!$D$63*CSV_CR_SCEN!BA136)</f>
        <v>0</v>
      </c>
      <c r="BN136" s="1228">
        <f>BB136*CF136</f>
        <v>0</v>
      </c>
      <c r="BO136" s="1228">
        <f>BC136*CE136</f>
        <v>0</v>
      </c>
      <c r="BP136" s="1220"/>
      <c r="BQ136" s="1218">
        <f>MAX(BR136+BS136+BT136, CR_REF!$D$64*CSV_CR_SCEN!BE136)</f>
        <v>0</v>
      </c>
      <c r="BR136" s="1228">
        <f>BF136*CG136</f>
        <v>0</v>
      </c>
      <c r="BS136" s="1228">
        <f t="shared" si="140"/>
        <v>0</v>
      </c>
      <c r="BT136" s="1228">
        <f t="shared" si="140"/>
        <v>0</v>
      </c>
      <c r="BU136" s="1229">
        <f>AF158</f>
        <v>1.4595869401459209E-3</v>
      </c>
      <c r="BV136" s="1295">
        <f>BZ158</f>
        <v>0</v>
      </c>
      <c r="BW136" s="1291"/>
      <c r="BX136" s="1230">
        <f>AH158</f>
        <v>2.0440762863507653E-3</v>
      </c>
      <c r="BY136" s="1225"/>
      <c r="BZ136" s="613">
        <f>MIN(100%,MAX(IFERROR(AVERAGE(BZ26,BZ48,BZ70, BZ92, BZ114),0),BV114)+CR_REF!AA24)</f>
        <v>0</v>
      </c>
      <c r="CA136" s="614">
        <f>MIN(100%,MAX(IFERROR(AVERAGE(CA26,CA48,CA70, CA92, CA114),0),BY114)+CR_REF!AA24)</f>
        <v>0</v>
      </c>
      <c r="CB136" s="616">
        <f t="shared" si="141"/>
        <v>0</v>
      </c>
      <c r="CC136" s="577">
        <f t="shared" si="142"/>
        <v>0</v>
      </c>
      <c r="CD136" s="614">
        <f t="shared" si="143"/>
        <v>0</v>
      </c>
      <c r="CE136" s="616">
        <f>MIN(IF(CE114&lt;0.05, IF(CF114&lt;0.05, CR_REF!$D$58,CF114), CE114) +CR_REF!$E$78, 0.25)</f>
        <v>0.05</v>
      </c>
      <c r="CF136" s="656">
        <f>MIN(IF(CF114&lt;0.05,CR_REF!$D$58,CF114)+CR_REF!$E$78, 0.4)</f>
        <v>0.05</v>
      </c>
      <c r="CG136" s="614">
        <f>MIN(100%,MAX(CG114,BY114,BV114)+CR_REF!AA24)</f>
        <v>0</v>
      </c>
    </row>
    <row r="137" spans="1:85" ht="13.15" customHeight="1">
      <c r="A137" s="425"/>
      <c r="B137" s="425"/>
      <c r="C137" s="425"/>
      <c r="D137" s="427" t="s">
        <v>18</v>
      </c>
      <c r="E137" s="429" t="s">
        <v>208</v>
      </c>
      <c r="F137" s="428">
        <v>2023</v>
      </c>
      <c r="G137" s="430" t="s">
        <v>173</v>
      </c>
      <c r="H137" s="620">
        <f t="shared" si="123"/>
        <v>0</v>
      </c>
      <c r="I137" s="571">
        <f t="shared" si="124"/>
        <v>0</v>
      </c>
      <c r="J137" s="601">
        <f t="shared" si="125"/>
        <v>0</v>
      </c>
      <c r="K137" s="912"/>
      <c r="L137" s="659"/>
      <c r="M137" s="631"/>
      <c r="N137" s="620">
        <f t="shared" si="126"/>
        <v>0</v>
      </c>
      <c r="O137" s="571">
        <f t="shared" si="127"/>
        <v>0</v>
      </c>
      <c r="P137" s="621">
        <f t="shared" si="128"/>
        <v>0</v>
      </c>
      <c r="Q137" s="439">
        <f t="shared" si="60"/>
        <v>0</v>
      </c>
      <c r="R137" s="431">
        <f t="shared" si="61"/>
        <v>0</v>
      </c>
      <c r="S137" s="509">
        <f t="shared" si="62"/>
        <v>0</v>
      </c>
      <c r="T137" s="912"/>
      <c r="U137" s="631"/>
      <c r="V137" s="912"/>
      <c r="W137" s="658"/>
      <c r="X137" s="631"/>
      <c r="Y137" s="918"/>
      <c r="Z137" s="632"/>
      <c r="AA137" s="632"/>
      <c r="AB137" s="632"/>
      <c r="AC137" s="632"/>
      <c r="AD137" s="919"/>
      <c r="AE137" s="638"/>
      <c r="AF137" s="630"/>
      <c r="AG137" s="630"/>
      <c r="AH137" s="630"/>
      <c r="AI137" s="630"/>
      <c r="AJ137" s="631"/>
      <c r="AK137" s="918"/>
      <c r="AL137" s="632"/>
      <c r="AM137" s="632"/>
      <c r="AN137" s="632"/>
      <c r="AO137" s="632"/>
      <c r="AP137" s="919"/>
      <c r="AQ137" s="638"/>
      <c r="AR137" s="630"/>
      <c r="AS137" s="630"/>
      <c r="AT137" s="630"/>
      <c r="AU137" s="630"/>
      <c r="AV137" s="631"/>
      <c r="AW137" s="1217">
        <f t="shared" si="129"/>
        <v>0</v>
      </c>
      <c r="AX137" s="1218">
        <f>H137*(1-AE137-AF137)</f>
        <v>0</v>
      </c>
      <c r="AY137" s="1219"/>
      <c r="AZ137" s="1219"/>
      <c r="BA137" s="1218">
        <f t="shared" si="131"/>
        <v>0</v>
      </c>
      <c r="BB137" s="1218">
        <f>I137*(1-AG137-AH137)</f>
        <v>0</v>
      </c>
      <c r="BC137" s="1219"/>
      <c r="BD137" s="1220"/>
      <c r="BE137" s="1218">
        <f t="shared" si="134"/>
        <v>0</v>
      </c>
      <c r="BF137" s="1218">
        <f>J137</f>
        <v>0</v>
      </c>
      <c r="BG137" s="1219"/>
      <c r="BH137" s="1221"/>
      <c r="BI137" s="1212">
        <f>MAX(BJ137+BK137,CR_REF!$D$62*CSV_CR_SCEN!AW137)</f>
        <v>0</v>
      </c>
      <c r="BJ137" s="1231">
        <f>N137</f>
        <v>0</v>
      </c>
      <c r="BK137" s="1219"/>
      <c r="BL137" s="1219"/>
      <c r="BM137" s="1218">
        <f>MAX(BN137+BO137,CR_REF!$D$63*CSV_CR_SCEN!BA137)</f>
        <v>0</v>
      </c>
      <c r="BN137" s="1231">
        <f>O137</f>
        <v>0</v>
      </c>
      <c r="BO137" s="1220"/>
      <c r="BP137" s="1220"/>
      <c r="BQ137" s="1218">
        <f>MAX(BR137+BS137+BT137, CR_REF!$D$64*CSV_CR_SCEN!BE137)</f>
        <v>0</v>
      </c>
      <c r="BR137" s="1231">
        <f>P137</f>
        <v>0</v>
      </c>
      <c r="BS137" s="1220"/>
      <c r="BT137" s="1221"/>
      <c r="BU137" s="1223"/>
      <c r="BV137" s="1225"/>
      <c r="BW137" s="1291"/>
      <c r="BX137" s="1224"/>
      <c r="BY137" s="1225"/>
      <c r="BZ137" s="902"/>
      <c r="CA137" s="903"/>
      <c r="CB137" s="616">
        <f t="shared" si="141"/>
        <v>0</v>
      </c>
      <c r="CC137" s="577">
        <f t="shared" si="142"/>
        <v>0</v>
      </c>
      <c r="CD137" s="614">
        <f t="shared" si="143"/>
        <v>0</v>
      </c>
      <c r="CE137" s="653"/>
      <c r="CF137" s="651"/>
      <c r="CG137" s="655"/>
    </row>
    <row r="138" spans="1:85" ht="13.15" customHeight="1" thickBot="1">
      <c r="A138" s="425"/>
      <c r="B138" s="425"/>
      <c r="C138" s="425"/>
      <c r="D138" s="435" t="s">
        <v>18</v>
      </c>
      <c r="E138" s="429" t="s">
        <v>208</v>
      </c>
      <c r="F138" s="428">
        <v>2023</v>
      </c>
      <c r="G138" s="430" t="s">
        <v>149</v>
      </c>
      <c r="H138" s="1203">
        <f t="shared" si="123"/>
        <v>0</v>
      </c>
      <c r="I138" s="1204">
        <f t="shared" si="124"/>
        <v>0</v>
      </c>
      <c r="J138" s="1205">
        <f t="shared" si="125"/>
        <v>0</v>
      </c>
      <c r="K138" s="592"/>
      <c r="L138" s="636"/>
      <c r="M138" s="594"/>
      <c r="N138" s="1203">
        <f t="shared" si="126"/>
        <v>0</v>
      </c>
      <c r="O138" s="1204">
        <f t="shared" si="127"/>
        <v>0</v>
      </c>
      <c r="P138" s="1206">
        <f t="shared" si="128"/>
        <v>0</v>
      </c>
      <c r="Q138" s="1196">
        <f t="shared" si="60"/>
        <v>0</v>
      </c>
      <c r="R138" s="1197">
        <f t="shared" si="61"/>
        <v>0</v>
      </c>
      <c r="S138" s="1198">
        <f t="shared" si="62"/>
        <v>0</v>
      </c>
      <c r="T138" s="592"/>
      <c r="U138" s="594"/>
      <c r="V138" s="592"/>
      <c r="W138" s="593"/>
      <c r="X138" s="594"/>
      <c r="Y138" s="579">
        <f>SUM(Y117,Y118,Y122,Y123,Y124,Y125,Y126,Y127,Y130,Y133,Y137)</f>
        <v>0</v>
      </c>
      <c r="Z138" s="580">
        <f>SUM(Z117,Z118,Z122,Z123,Z124,Z125,Z126,Z127,Z130,Z133,Z137)</f>
        <v>0</v>
      </c>
      <c r="AA138" s="580">
        <f>SUM(AA117,AA118,AA122,AA123,AA124,AA125,AA126,AA127,AA130,AA133,AA137)</f>
        <v>0</v>
      </c>
      <c r="AB138" s="580">
        <f>SUM(AB117,AB118,AB122,AB123,AB124,AB125,AB126,AB127,AB130,AB133,AB137)</f>
        <v>0</v>
      </c>
      <c r="AC138" s="633"/>
      <c r="AD138" s="634"/>
      <c r="AE138" s="1232"/>
      <c r="AF138" s="1233"/>
      <c r="AG138" s="1233"/>
      <c r="AH138" s="1233"/>
      <c r="AI138" s="1233"/>
      <c r="AJ138" s="594"/>
      <c r="AK138" s="1232"/>
      <c r="AL138" s="633"/>
      <c r="AM138" s="633"/>
      <c r="AN138" s="633"/>
      <c r="AO138" s="633"/>
      <c r="AP138" s="634"/>
      <c r="AQ138" s="1232"/>
      <c r="AR138" s="1233"/>
      <c r="AS138" s="1233"/>
      <c r="AT138" s="1233"/>
      <c r="AU138" s="1233"/>
      <c r="AV138" s="594"/>
      <c r="AW138" s="579">
        <f>SUM(AW117,AW118,AW122,AW123,AW124,AW125,AW126,AW127,AW130,AW133,AW137)</f>
        <v>0</v>
      </c>
      <c r="AX138" s="580">
        <f>SUM(AX117,AX118,AX122,AX123,AX124,AX125,AX126,AX127,AX130,AX133,AX137)</f>
        <v>0</v>
      </c>
      <c r="AY138" s="580">
        <f>SUM(AY117,AY118,AY122,AY123,AY124,AY125,AY126,AY127,AY130,AY133,AY137)</f>
        <v>0</v>
      </c>
      <c r="AZ138" s="633"/>
      <c r="BA138" s="580">
        <f>SUM(BA117,BA118,BA122,BA123,BA124,BA125,BA126,BA127,BA130,BA133,BA137)</f>
        <v>0</v>
      </c>
      <c r="BB138" s="580">
        <f>SUM(BB117,BB118,BB122,BB123,BB124,BB125,BB126,BB127,BB130,BB133,BB137)</f>
        <v>0</v>
      </c>
      <c r="BC138" s="580">
        <f>SUM(BC117,BC118,BC122,BC123,BC124,BC125,BC126,BC127,BC130,BC133,BC137)</f>
        <v>0</v>
      </c>
      <c r="BD138" s="633"/>
      <c r="BE138" s="580">
        <f t="shared" ref="BE138:BK138" si="144">SUM(BE117,BE118,BE122,BE123,BE124,BE125,BE126,BE127,BE130,BE133,BE137)</f>
        <v>0</v>
      </c>
      <c r="BF138" s="580">
        <f t="shared" si="144"/>
        <v>0</v>
      </c>
      <c r="BG138" s="580">
        <f t="shared" si="144"/>
        <v>0</v>
      </c>
      <c r="BH138" s="581">
        <f t="shared" si="144"/>
        <v>0</v>
      </c>
      <c r="BI138" s="908">
        <f t="shared" si="144"/>
        <v>0</v>
      </c>
      <c r="BJ138" s="580">
        <f t="shared" si="144"/>
        <v>0</v>
      </c>
      <c r="BK138" s="580">
        <f t="shared" si="144"/>
        <v>0</v>
      </c>
      <c r="BL138" s="633"/>
      <c r="BM138" s="580">
        <f>SUM(BM117,BM118,BM122,BM123,BM124,BM125,BM126,BM127,BM130,BM133,BM137)</f>
        <v>0</v>
      </c>
      <c r="BN138" s="580">
        <f>SUM(BN117,BN118,BN122,BN123,BN124,BN125,BN126,BN127,BN130,BN133,BN137)</f>
        <v>0</v>
      </c>
      <c r="BO138" s="580">
        <f>SUM(BO117,BO118,BO122,BO123,BO124,BO125,BO126,BO127,BO130,BO133,BO137)</f>
        <v>0</v>
      </c>
      <c r="BP138" s="633"/>
      <c r="BQ138" s="580">
        <f>SUM(BQ117,BQ118,BQ122,BQ123,BQ124,BQ125,BQ126,BQ127,BQ130,BQ133,BQ137)</f>
        <v>0</v>
      </c>
      <c r="BR138" s="580">
        <f>SUM(BR117,BR118,BR122,BR123,BR124,BR125,BR126,BR127,BR130,BR133,BR137)</f>
        <v>0</v>
      </c>
      <c r="BS138" s="580">
        <f>SUM(BS117,BS118,BS122,BS123,BS124,BS125,BS126,BS127,BS130,BS133,BS137)</f>
        <v>0</v>
      </c>
      <c r="BT138" s="581">
        <f>SUM(BT117,BT118,BT122,BT123,BT124,BT125,BT126,BT127,BT130,BT133,BT137)</f>
        <v>0</v>
      </c>
      <c r="BU138" s="604"/>
      <c r="BV138" s="606"/>
      <c r="BW138" s="1292"/>
      <c r="BX138" s="633"/>
      <c r="BY138" s="634"/>
      <c r="BZ138" s="1234"/>
      <c r="CA138" s="1235"/>
      <c r="CB138" s="1202">
        <f t="shared" si="141"/>
        <v>0</v>
      </c>
      <c r="CC138" s="1201">
        <f t="shared" si="142"/>
        <v>0</v>
      </c>
      <c r="CD138" s="1200">
        <f t="shared" si="143"/>
        <v>0</v>
      </c>
      <c r="CE138" s="1236"/>
      <c r="CF138" s="1237"/>
      <c r="CG138" s="1235"/>
    </row>
    <row r="139" spans="1:85" ht="13.15" customHeight="1">
      <c r="A139" s="425"/>
      <c r="B139" s="425"/>
      <c r="C139" s="425"/>
      <c r="D139" s="427" t="s">
        <v>18</v>
      </c>
      <c r="E139" s="429" t="s">
        <v>208</v>
      </c>
      <c r="F139" s="428">
        <v>2024</v>
      </c>
      <c r="G139" s="430" t="s">
        <v>189</v>
      </c>
      <c r="H139" s="617">
        <f t="shared" si="123"/>
        <v>0</v>
      </c>
      <c r="I139" s="618">
        <f t="shared" si="124"/>
        <v>0</v>
      </c>
      <c r="J139" s="625">
        <f t="shared" si="125"/>
        <v>0</v>
      </c>
      <c r="K139" s="909"/>
      <c r="L139" s="910"/>
      <c r="M139" s="911"/>
      <c r="N139" s="617">
        <f t="shared" si="126"/>
        <v>0</v>
      </c>
      <c r="O139" s="618">
        <f t="shared" si="127"/>
        <v>0</v>
      </c>
      <c r="P139" s="619">
        <f t="shared" si="128"/>
        <v>0</v>
      </c>
      <c r="Q139" s="599">
        <f t="shared" si="60"/>
        <v>0</v>
      </c>
      <c r="R139" s="438">
        <f t="shared" si="61"/>
        <v>0</v>
      </c>
      <c r="S139" s="600">
        <f t="shared" si="62"/>
        <v>0</v>
      </c>
      <c r="T139" s="909"/>
      <c r="U139" s="911"/>
      <c r="V139" s="909"/>
      <c r="W139" s="639"/>
      <c r="X139" s="911"/>
      <c r="Y139" s="913"/>
      <c r="Z139" s="632"/>
      <c r="AA139" s="632"/>
      <c r="AB139" s="632"/>
      <c r="AC139" s="632"/>
      <c r="AD139" s="632"/>
      <c r="AE139" s="637"/>
      <c r="AF139" s="629"/>
      <c r="AG139" s="629"/>
      <c r="AH139" s="629"/>
      <c r="AI139" s="629"/>
      <c r="AJ139" s="911"/>
      <c r="AK139" s="915"/>
      <c r="AL139" s="916"/>
      <c r="AM139" s="916"/>
      <c r="AN139" s="916"/>
      <c r="AO139" s="916"/>
      <c r="AP139" s="917"/>
      <c r="AQ139" s="637"/>
      <c r="AR139" s="629"/>
      <c r="AS139" s="629"/>
      <c r="AT139" s="629"/>
      <c r="AU139" s="629"/>
      <c r="AV139" s="911"/>
      <c r="AW139" s="1207">
        <f>AX139+AY139</f>
        <v>0</v>
      </c>
      <c r="AX139" s="1208">
        <f>H139*(1-AE139-AF139)</f>
        <v>0</v>
      </c>
      <c r="AY139" s="1209"/>
      <c r="AZ139" s="1209"/>
      <c r="BA139" s="1210"/>
      <c r="BB139" s="1210"/>
      <c r="BC139" s="1209"/>
      <c r="BD139" s="1210"/>
      <c r="BE139" s="1210"/>
      <c r="BF139" s="1210"/>
      <c r="BG139" s="1209"/>
      <c r="BH139" s="1211"/>
      <c r="BI139" s="1212">
        <f>MAX(BJ139+BK139,CR_REF!$E$62*CSV_CR_SCEN!AW139)</f>
        <v>0</v>
      </c>
      <c r="BJ139" s="1213">
        <f>N139</f>
        <v>0</v>
      </c>
      <c r="BK139" s="1209"/>
      <c r="BL139" s="1209"/>
      <c r="BM139" s="1209"/>
      <c r="BN139" s="1209"/>
      <c r="BO139" s="1210"/>
      <c r="BP139" s="1210"/>
      <c r="BQ139" s="1210"/>
      <c r="BR139" s="1210"/>
      <c r="BS139" s="1210"/>
      <c r="BT139" s="1211"/>
      <c r="BU139" s="1214"/>
      <c r="BV139" s="1216"/>
      <c r="BW139" s="1290"/>
      <c r="BX139" s="1215"/>
      <c r="BY139" s="1238"/>
      <c r="BZ139" s="900"/>
      <c r="CA139" s="901"/>
      <c r="CB139" s="610">
        <f t="shared" si="141"/>
        <v>0</v>
      </c>
      <c r="CC139" s="611">
        <f t="shared" si="142"/>
        <v>0</v>
      </c>
      <c r="CD139" s="612">
        <f t="shared" si="143"/>
        <v>0</v>
      </c>
      <c r="CE139" s="652"/>
      <c r="CF139" s="654"/>
      <c r="CG139" s="655"/>
    </row>
    <row r="140" spans="1:85" ht="13.15" customHeight="1">
      <c r="A140" s="425"/>
      <c r="B140" s="425"/>
      <c r="C140" s="425"/>
      <c r="D140" s="427" t="s">
        <v>18</v>
      </c>
      <c r="E140" s="429" t="s">
        <v>208</v>
      </c>
      <c r="F140" s="428">
        <v>2024</v>
      </c>
      <c r="G140" s="430" t="s">
        <v>400</v>
      </c>
      <c r="H140" s="620">
        <f t="shared" si="123"/>
        <v>0</v>
      </c>
      <c r="I140" s="571">
        <f t="shared" si="124"/>
        <v>0</v>
      </c>
      <c r="J140" s="601">
        <f t="shared" si="125"/>
        <v>0</v>
      </c>
      <c r="K140" s="912"/>
      <c r="L140" s="659"/>
      <c r="M140" s="631"/>
      <c r="N140" s="620">
        <f t="shared" si="126"/>
        <v>0</v>
      </c>
      <c r="O140" s="571">
        <f t="shared" si="127"/>
        <v>0</v>
      </c>
      <c r="P140" s="621">
        <f t="shared" si="128"/>
        <v>0</v>
      </c>
      <c r="Q140" s="439">
        <f t="shared" si="60"/>
        <v>0</v>
      </c>
      <c r="R140" s="431">
        <f t="shared" si="61"/>
        <v>0</v>
      </c>
      <c r="S140" s="509">
        <f t="shared" si="62"/>
        <v>0</v>
      </c>
      <c r="T140" s="912"/>
      <c r="U140" s="631"/>
      <c r="V140" s="912"/>
      <c r="W140" s="658"/>
      <c r="X140" s="631"/>
      <c r="Y140" s="913"/>
      <c r="Z140" s="632"/>
      <c r="AA140" s="632"/>
      <c r="AB140" s="632"/>
      <c r="AC140" s="632"/>
      <c r="AD140" s="632"/>
      <c r="AE140" s="638"/>
      <c r="AF140" s="630"/>
      <c r="AG140" s="630"/>
      <c r="AH140" s="630"/>
      <c r="AI140" s="630"/>
      <c r="AJ140" s="631"/>
      <c r="AK140" s="918"/>
      <c r="AL140" s="632"/>
      <c r="AM140" s="632"/>
      <c r="AN140" s="632"/>
      <c r="AO140" s="632"/>
      <c r="AP140" s="919"/>
      <c r="AQ140" s="638"/>
      <c r="AR140" s="630"/>
      <c r="AS140" s="630"/>
      <c r="AT140" s="630"/>
      <c r="AU140" s="630"/>
      <c r="AV140" s="631"/>
      <c r="AW140" s="1217">
        <f>AW141+AW142+AW143</f>
        <v>0</v>
      </c>
      <c r="AX140" s="1218">
        <f>AX141+AX142+AX143</f>
        <v>0</v>
      </c>
      <c r="AY140" s="1219"/>
      <c r="AZ140" s="1219"/>
      <c r="BA140" s="1218">
        <f>BA141+BA142+BA143</f>
        <v>0</v>
      </c>
      <c r="BB140" s="1218">
        <f>BB141+BB142+BB143</f>
        <v>0</v>
      </c>
      <c r="BC140" s="1219"/>
      <c r="BD140" s="1220"/>
      <c r="BE140" s="1218">
        <f t="shared" ref="BE140:BE159" si="145">BF140+BG140+BH140</f>
        <v>0</v>
      </c>
      <c r="BF140" s="1218">
        <f>BF118</f>
        <v>0</v>
      </c>
      <c r="BG140" s="1219"/>
      <c r="BH140" s="1221"/>
      <c r="BI140" s="1212">
        <f>MAX(BJ140+BK140,CR_REF!$E$62*CSV_CR_SCEN!AW140)</f>
        <v>0</v>
      </c>
      <c r="BJ140" s="1222">
        <f>BJ141+BJ142+BJ143</f>
        <v>0</v>
      </c>
      <c r="BK140" s="1219"/>
      <c r="BL140" s="1219"/>
      <c r="BM140" s="1218">
        <f>MAX(BN140+BO140,CR_REF!$D$63*CSV_CR_SCEN!BA140)</f>
        <v>0</v>
      </c>
      <c r="BN140" s="1222">
        <f>BN141+BN142+BN143</f>
        <v>0</v>
      </c>
      <c r="BO140" s="1220"/>
      <c r="BP140" s="1220"/>
      <c r="BQ140" s="1218">
        <f>MAX(BR140+BS140+BT140, CR_REF!$D$64*CSV_CR_SCEN!BE140)</f>
        <v>0</v>
      </c>
      <c r="BR140" s="1222">
        <f>BR141+BR142+BR143</f>
        <v>0</v>
      </c>
      <c r="BS140" s="1220"/>
      <c r="BT140" s="1220"/>
      <c r="BU140" s="1223"/>
      <c r="BV140" s="1225"/>
      <c r="BW140" s="1291"/>
      <c r="BX140" s="1224"/>
      <c r="BY140" s="1239"/>
      <c r="BZ140" s="902"/>
      <c r="CA140" s="903"/>
      <c r="CB140" s="613">
        <f t="shared" si="141"/>
        <v>0</v>
      </c>
      <c r="CC140" s="577">
        <f t="shared" si="142"/>
        <v>0</v>
      </c>
      <c r="CD140" s="614">
        <f t="shared" si="143"/>
        <v>0</v>
      </c>
      <c r="CE140" s="653"/>
      <c r="CF140" s="651"/>
      <c r="CG140" s="655"/>
    </row>
    <row r="141" spans="1:85" ht="13.15" customHeight="1">
      <c r="A141" s="425"/>
      <c r="B141" s="425"/>
      <c r="C141" s="425"/>
      <c r="D141" s="427" t="s">
        <v>16</v>
      </c>
      <c r="E141" s="429" t="s">
        <v>208</v>
      </c>
      <c r="F141" s="428">
        <v>2024</v>
      </c>
      <c r="G141" s="432" t="s">
        <v>587</v>
      </c>
      <c r="H141" s="620">
        <f t="shared" si="123"/>
        <v>0</v>
      </c>
      <c r="I141" s="571">
        <f t="shared" si="124"/>
        <v>0</v>
      </c>
      <c r="J141" s="601">
        <f t="shared" si="125"/>
        <v>0</v>
      </c>
      <c r="K141" s="912"/>
      <c r="L141" s="659"/>
      <c r="M141" s="631"/>
      <c r="N141" s="620">
        <f t="shared" si="126"/>
        <v>0</v>
      </c>
      <c r="O141" s="571">
        <f t="shared" si="127"/>
        <v>0</v>
      </c>
      <c r="P141" s="621">
        <f t="shared" si="128"/>
        <v>0</v>
      </c>
      <c r="Q141" s="439">
        <f t="shared" si="60"/>
        <v>0</v>
      </c>
      <c r="R141" s="431">
        <f t="shared" si="61"/>
        <v>0</v>
      </c>
      <c r="S141" s="509">
        <f t="shared" si="62"/>
        <v>0</v>
      </c>
      <c r="T141" s="912"/>
      <c r="U141" s="631"/>
      <c r="V141" s="912"/>
      <c r="W141" s="658"/>
      <c r="X141" s="631"/>
      <c r="Y141" s="913"/>
      <c r="Z141" s="632"/>
      <c r="AA141" s="632"/>
      <c r="AB141" s="632"/>
      <c r="AC141" s="632"/>
      <c r="AD141" s="632"/>
      <c r="AE141" s="638"/>
      <c r="AF141" s="630"/>
      <c r="AG141" s="630"/>
      <c r="AH141" s="630"/>
      <c r="AI141" s="630"/>
      <c r="AJ141" s="631"/>
      <c r="AK141" s="918"/>
      <c r="AL141" s="632"/>
      <c r="AM141" s="632"/>
      <c r="AN141" s="632"/>
      <c r="AO141" s="632"/>
      <c r="AP141" s="919"/>
      <c r="AQ141" s="638"/>
      <c r="AR141" s="630"/>
      <c r="AS141" s="630"/>
      <c r="AT141" s="630"/>
      <c r="AU141" s="630"/>
      <c r="AV141" s="631"/>
      <c r="AW141" s="1217">
        <f t="shared" ref="AW141:AW148" si="146">AX141+AY141</f>
        <v>0</v>
      </c>
      <c r="AX141" s="1218">
        <f t="shared" ref="AX141:AX148" si="147">H141*(1-AE141-AF141)</f>
        <v>0</v>
      </c>
      <c r="AY141" s="1219"/>
      <c r="AZ141" s="1219"/>
      <c r="BA141" s="1218">
        <f t="shared" ref="BA141:BA148" si="148">BB141+BC141</f>
        <v>0</v>
      </c>
      <c r="BB141" s="1218">
        <f t="shared" ref="BB141:BB148" si="149">I141*(1-AG141-AH141)</f>
        <v>0</v>
      </c>
      <c r="BC141" s="1219"/>
      <c r="BD141" s="1220"/>
      <c r="BE141" s="1218">
        <f t="shared" si="145"/>
        <v>0</v>
      </c>
      <c r="BF141" s="1218">
        <f t="shared" ref="BF141:BF160" si="150">BF119</f>
        <v>0</v>
      </c>
      <c r="BG141" s="1219"/>
      <c r="BH141" s="1221"/>
      <c r="BI141" s="1212">
        <f>MAX(BJ141+BK141,CR_REF!$D$62*CSV_CR_SCEN!AW141)</f>
        <v>0</v>
      </c>
      <c r="BJ141" s="1222">
        <f>AX141*BU141*BV141</f>
        <v>0</v>
      </c>
      <c r="BK141" s="1219"/>
      <c r="BL141" s="1219"/>
      <c r="BM141" s="1218">
        <f>MAX(BN141+BO141,CR_REF!$D$63*CSV_CR_SCEN!BA141)</f>
        <v>0</v>
      </c>
      <c r="BN141" s="1222">
        <f>BB141*CF141</f>
        <v>0</v>
      </c>
      <c r="BO141" s="1220"/>
      <c r="BP141" s="1220"/>
      <c r="BQ141" s="1218">
        <f>MAX(BR141+BS141+BT141, CR_REF!$D$64*CSV_CR_SCEN!BE141)</f>
        <v>0</v>
      </c>
      <c r="BR141" s="1222">
        <f>BF141*CG141</f>
        <v>0</v>
      </c>
      <c r="BS141" s="1220"/>
      <c r="BT141" s="1220"/>
      <c r="BU141" s="1226">
        <f>BU97*CR_REF!AE29</f>
        <v>0</v>
      </c>
      <c r="BV141" s="1294">
        <f>MIN(100%,BV97+CR_REF!AA29)</f>
        <v>0</v>
      </c>
      <c r="BW141" s="1291"/>
      <c r="BX141" s="1224"/>
      <c r="BY141" s="1239"/>
      <c r="BZ141" s="902"/>
      <c r="CA141" s="903"/>
      <c r="CB141" s="613">
        <f t="shared" si="141"/>
        <v>0</v>
      </c>
      <c r="CC141" s="577">
        <f t="shared" si="142"/>
        <v>0</v>
      </c>
      <c r="CD141" s="614">
        <f t="shared" si="143"/>
        <v>0</v>
      </c>
      <c r="CE141" s="653"/>
      <c r="CF141" s="577">
        <f>MIN(IF(CF97&lt;0.05,CR_REF!$D$58,CF97)+CR_REF!$F$78, 0.4)</f>
        <v>0.05</v>
      </c>
      <c r="CG141" s="614">
        <f>MIN(100%,MAX(CG97,BY97,BV97)+CR_REF!AA29)</f>
        <v>0</v>
      </c>
    </row>
    <row r="142" spans="1:85" ht="13.15" customHeight="1">
      <c r="A142" s="425"/>
      <c r="B142" s="425"/>
      <c r="C142" s="425"/>
      <c r="D142" s="427" t="s">
        <v>16</v>
      </c>
      <c r="E142" s="429" t="s">
        <v>208</v>
      </c>
      <c r="F142" s="428">
        <v>2024</v>
      </c>
      <c r="G142" s="432" t="s">
        <v>589</v>
      </c>
      <c r="H142" s="620">
        <f t="shared" si="123"/>
        <v>0</v>
      </c>
      <c r="I142" s="571">
        <f t="shared" si="124"/>
        <v>0</v>
      </c>
      <c r="J142" s="601">
        <f t="shared" si="125"/>
        <v>0</v>
      </c>
      <c r="K142" s="912"/>
      <c r="L142" s="659"/>
      <c r="M142" s="631"/>
      <c r="N142" s="620">
        <f t="shared" si="126"/>
        <v>0</v>
      </c>
      <c r="O142" s="571">
        <f t="shared" si="127"/>
        <v>0</v>
      </c>
      <c r="P142" s="621">
        <f t="shared" si="128"/>
        <v>0</v>
      </c>
      <c r="Q142" s="439">
        <f t="shared" si="60"/>
        <v>0</v>
      </c>
      <c r="R142" s="431">
        <f t="shared" si="61"/>
        <v>0</v>
      </c>
      <c r="S142" s="509">
        <f t="shared" si="62"/>
        <v>0</v>
      </c>
      <c r="T142" s="912"/>
      <c r="U142" s="631"/>
      <c r="V142" s="912"/>
      <c r="W142" s="658"/>
      <c r="X142" s="631"/>
      <c r="Y142" s="913"/>
      <c r="Z142" s="632"/>
      <c r="AA142" s="632"/>
      <c r="AB142" s="632"/>
      <c r="AC142" s="632"/>
      <c r="AD142" s="632"/>
      <c r="AE142" s="638"/>
      <c r="AF142" s="630"/>
      <c r="AG142" s="630"/>
      <c r="AH142" s="630"/>
      <c r="AI142" s="630"/>
      <c r="AJ142" s="631"/>
      <c r="AK142" s="918"/>
      <c r="AL142" s="632"/>
      <c r="AM142" s="632"/>
      <c r="AN142" s="632"/>
      <c r="AO142" s="632"/>
      <c r="AP142" s="919"/>
      <c r="AQ142" s="638"/>
      <c r="AR142" s="630"/>
      <c r="AS142" s="630"/>
      <c r="AT142" s="630"/>
      <c r="AU142" s="630"/>
      <c r="AV142" s="631"/>
      <c r="AW142" s="1217">
        <f t="shared" si="146"/>
        <v>0</v>
      </c>
      <c r="AX142" s="1218">
        <f t="shared" si="147"/>
        <v>0</v>
      </c>
      <c r="AY142" s="1219"/>
      <c r="AZ142" s="1219"/>
      <c r="BA142" s="1218">
        <f t="shared" si="148"/>
        <v>0</v>
      </c>
      <c r="BB142" s="1218">
        <f t="shared" si="149"/>
        <v>0</v>
      </c>
      <c r="BC142" s="1219"/>
      <c r="BD142" s="1220"/>
      <c r="BE142" s="1218">
        <f t="shared" si="145"/>
        <v>0</v>
      </c>
      <c r="BF142" s="1218">
        <f t="shared" si="150"/>
        <v>0</v>
      </c>
      <c r="BG142" s="1219"/>
      <c r="BH142" s="1221"/>
      <c r="BI142" s="1212">
        <f>MAX(BJ142+BK142,CR_REF!$D$62*CSV_CR_SCEN!AW142)</f>
        <v>0</v>
      </c>
      <c r="BJ142" s="1222">
        <f>AX142*BU142*BV142</f>
        <v>0</v>
      </c>
      <c r="BK142" s="1219"/>
      <c r="BL142" s="1219"/>
      <c r="BM142" s="1218">
        <f>MAX(BN142+BO142,CR_REF!$D$63*CSV_CR_SCEN!BA142)</f>
        <v>0</v>
      </c>
      <c r="BN142" s="1222">
        <f>BB142*CF142</f>
        <v>0</v>
      </c>
      <c r="BO142" s="1220"/>
      <c r="BP142" s="1220"/>
      <c r="BQ142" s="1218">
        <f>MAX(BR142+BS142+BT142, CR_REF!$D$64*CSV_CR_SCEN!BE142)</f>
        <v>0</v>
      </c>
      <c r="BR142" s="1222">
        <f>BF142*CG142</f>
        <v>0</v>
      </c>
      <c r="BS142" s="1220"/>
      <c r="BT142" s="1220"/>
      <c r="BU142" s="1226">
        <f>BU98*CR_REF!AE30</f>
        <v>0</v>
      </c>
      <c r="BV142" s="1294">
        <f>MIN(100%,BV98+CR_REF!AA30)</f>
        <v>0</v>
      </c>
      <c r="BW142" s="1291"/>
      <c r="BX142" s="1224"/>
      <c r="BY142" s="1239"/>
      <c r="BZ142" s="902"/>
      <c r="CA142" s="903"/>
      <c r="CB142" s="613">
        <f t="shared" si="141"/>
        <v>0</v>
      </c>
      <c r="CC142" s="577">
        <f t="shared" si="142"/>
        <v>0</v>
      </c>
      <c r="CD142" s="614">
        <f t="shared" si="143"/>
        <v>0</v>
      </c>
      <c r="CE142" s="653"/>
      <c r="CF142" s="577">
        <f>MIN(IF(CF98&lt;0.05,CR_REF!$D$58,CF98)+CR_REF!$F$78, 0.4)</f>
        <v>0.05</v>
      </c>
      <c r="CG142" s="614">
        <f>MIN(100%,MAX(CG98,BY98,BV98)+CR_REF!AA30)</f>
        <v>0</v>
      </c>
    </row>
    <row r="143" spans="1:85" ht="13.15" customHeight="1">
      <c r="A143" s="425"/>
      <c r="B143" s="425"/>
      <c r="C143" s="425"/>
      <c r="D143" s="427" t="s">
        <v>16</v>
      </c>
      <c r="E143" s="429" t="s">
        <v>208</v>
      </c>
      <c r="F143" s="428">
        <v>2024</v>
      </c>
      <c r="G143" s="432" t="s">
        <v>584</v>
      </c>
      <c r="H143" s="620">
        <f t="shared" si="123"/>
        <v>0</v>
      </c>
      <c r="I143" s="571">
        <f t="shared" si="124"/>
        <v>0</v>
      </c>
      <c r="J143" s="601">
        <f t="shared" si="125"/>
        <v>0</v>
      </c>
      <c r="K143" s="912"/>
      <c r="L143" s="659"/>
      <c r="M143" s="631"/>
      <c r="N143" s="620">
        <f t="shared" si="126"/>
        <v>0</v>
      </c>
      <c r="O143" s="571">
        <f t="shared" si="127"/>
        <v>0</v>
      </c>
      <c r="P143" s="621">
        <f t="shared" si="128"/>
        <v>0</v>
      </c>
      <c r="Q143" s="439">
        <f t="shared" si="60"/>
        <v>0</v>
      </c>
      <c r="R143" s="431">
        <f t="shared" si="61"/>
        <v>0</v>
      </c>
      <c r="S143" s="509">
        <f t="shared" si="62"/>
        <v>0</v>
      </c>
      <c r="T143" s="912"/>
      <c r="U143" s="631"/>
      <c r="V143" s="912"/>
      <c r="W143" s="658"/>
      <c r="X143" s="631"/>
      <c r="Y143" s="913"/>
      <c r="Z143" s="632"/>
      <c r="AA143" s="632"/>
      <c r="AB143" s="632"/>
      <c r="AC143" s="632"/>
      <c r="AD143" s="632"/>
      <c r="AE143" s="638"/>
      <c r="AF143" s="630"/>
      <c r="AG143" s="630"/>
      <c r="AH143" s="630"/>
      <c r="AI143" s="630"/>
      <c r="AJ143" s="631"/>
      <c r="AK143" s="918"/>
      <c r="AL143" s="632"/>
      <c r="AM143" s="632"/>
      <c r="AN143" s="632"/>
      <c r="AO143" s="632"/>
      <c r="AP143" s="919"/>
      <c r="AQ143" s="638"/>
      <c r="AR143" s="630"/>
      <c r="AS143" s="630"/>
      <c r="AT143" s="630"/>
      <c r="AU143" s="630"/>
      <c r="AV143" s="631"/>
      <c r="AW143" s="1217">
        <f t="shared" si="146"/>
        <v>0</v>
      </c>
      <c r="AX143" s="1218">
        <f t="shared" si="147"/>
        <v>0</v>
      </c>
      <c r="AY143" s="1219"/>
      <c r="AZ143" s="1219"/>
      <c r="BA143" s="1218">
        <f t="shared" si="148"/>
        <v>0</v>
      </c>
      <c r="BB143" s="1218">
        <f t="shared" si="149"/>
        <v>0</v>
      </c>
      <c r="BC143" s="1219"/>
      <c r="BD143" s="1220"/>
      <c r="BE143" s="1218">
        <f t="shared" si="145"/>
        <v>0</v>
      </c>
      <c r="BF143" s="1218">
        <f t="shared" si="150"/>
        <v>0</v>
      </c>
      <c r="BG143" s="1219"/>
      <c r="BH143" s="1221"/>
      <c r="BI143" s="1212">
        <f>MAX(BJ143+BK143,CR_REF!$D$62*CSV_CR_SCEN!AW143)</f>
        <v>0</v>
      </c>
      <c r="BJ143" s="1222">
        <f>AX143*BU143*BV143</f>
        <v>0</v>
      </c>
      <c r="BK143" s="1219"/>
      <c r="BL143" s="1219"/>
      <c r="BM143" s="1218">
        <f>MAX(BN143+BO143,CR_REF!$D$63*CSV_CR_SCEN!BA143)</f>
        <v>0</v>
      </c>
      <c r="BN143" s="1222">
        <f>BB143*CF143</f>
        <v>0</v>
      </c>
      <c r="BO143" s="1220"/>
      <c r="BP143" s="1220"/>
      <c r="BQ143" s="1218">
        <f>MAX(BR143+BS143+BT143, CR_REF!$D$64*CSV_CR_SCEN!BE143)</f>
        <v>0</v>
      </c>
      <c r="BR143" s="1222">
        <f>BF143*CG143</f>
        <v>0</v>
      </c>
      <c r="BS143" s="1220"/>
      <c r="BT143" s="1220"/>
      <c r="BU143" s="1226">
        <f>BU99*CR_REF!AE31</f>
        <v>0</v>
      </c>
      <c r="BV143" s="1294">
        <f>MIN(100%,BV99+CR_REF!AA31)</f>
        <v>0</v>
      </c>
      <c r="BW143" s="1291"/>
      <c r="BX143" s="1224"/>
      <c r="BY143" s="1239"/>
      <c r="BZ143" s="902"/>
      <c r="CA143" s="903"/>
      <c r="CB143" s="613">
        <f t="shared" si="141"/>
        <v>0</v>
      </c>
      <c r="CC143" s="577">
        <f t="shared" si="142"/>
        <v>0</v>
      </c>
      <c r="CD143" s="614">
        <f t="shared" si="143"/>
        <v>0</v>
      </c>
      <c r="CE143" s="653"/>
      <c r="CF143" s="577">
        <f>MIN(IF(CF99&lt;0.05,CR_REF!$D$58,CF99)+CR_REF!$F$78, 0.4)</f>
        <v>0.05</v>
      </c>
      <c r="CG143" s="614">
        <f>MIN(100%,MAX(CG99,BY99,BV99)+CR_REF!AA31)</f>
        <v>0</v>
      </c>
    </row>
    <row r="144" spans="1:85" ht="13.15" customHeight="1">
      <c r="A144" s="425"/>
      <c r="B144" s="425"/>
      <c r="C144" s="425"/>
      <c r="D144" s="427" t="s">
        <v>18</v>
      </c>
      <c r="E144" s="429" t="s">
        <v>208</v>
      </c>
      <c r="F144" s="428">
        <v>2024</v>
      </c>
      <c r="G144" s="430" t="s">
        <v>180</v>
      </c>
      <c r="H144" s="620">
        <f t="shared" si="123"/>
        <v>0</v>
      </c>
      <c r="I144" s="571">
        <f t="shared" si="124"/>
        <v>0</v>
      </c>
      <c r="J144" s="601">
        <f t="shared" si="125"/>
        <v>0</v>
      </c>
      <c r="K144" s="912"/>
      <c r="L144" s="659"/>
      <c r="M144" s="631"/>
      <c r="N144" s="620">
        <f t="shared" si="126"/>
        <v>0</v>
      </c>
      <c r="O144" s="571">
        <f t="shared" si="127"/>
        <v>0</v>
      </c>
      <c r="P144" s="621">
        <f t="shared" si="128"/>
        <v>0</v>
      </c>
      <c r="Q144" s="439">
        <f t="shared" si="60"/>
        <v>0</v>
      </c>
      <c r="R144" s="431">
        <f t="shared" si="61"/>
        <v>0</v>
      </c>
      <c r="S144" s="509">
        <f t="shared" si="62"/>
        <v>0</v>
      </c>
      <c r="T144" s="912"/>
      <c r="U144" s="631"/>
      <c r="V144" s="912"/>
      <c r="W144" s="658"/>
      <c r="X144" s="631"/>
      <c r="Y144" s="913"/>
      <c r="Z144" s="632"/>
      <c r="AA144" s="632"/>
      <c r="AB144" s="632"/>
      <c r="AC144" s="632"/>
      <c r="AD144" s="632"/>
      <c r="AE144" s="638"/>
      <c r="AF144" s="630"/>
      <c r="AG144" s="630"/>
      <c r="AH144" s="630"/>
      <c r="AI144" s="630"/>
      <c r="AJ144" s="631"/>
      <c r="AK144" s="918"/>
      <c r="AL144" s="632"/>
      <c r="AM144" s="632"/>
      <c r="AN144" s="632"/>
      <c r="AO144" s="632"/>
      <c r="AP144" s="919"/>
      <c r="AQ144" s="638"/>
      <c r="AR144" s="630"/>
      <c r="AS144" s="630"/>
      <c r="AT144" s="630"/>
      <c r="AU144" s="630"/>
      <c r="AV144" s="631"/>
      <c r="AW144" s="1217">
        <f t="shared" si="146"/>
        <v>0</v>
      </c>
      <c r="AX144" s="1218">
        <f t="shared" si="147"/>
        <v>0</v>
      </c>
      <c r="AY144" s="1219"/>
      <c r="AZ144" s="1219"/>
      <c r="BA144" s="1218">
        <f t="shared" si="148"/>
        <v>0</v>
      </c>
      <c r="BB144" s="1218">
        <f t="shared" si="149"/>
        <v>0</v>
      </c>
      <c r="BC144" s="1219"/>
      <c r="BD144" s="1220"/>
      <c r="BE144" s="1218">
        <f t="shared" si="145"/>
        <v>0</v>
      </c>
      <c r="BF144" s="1218">
        <f t="shared" si="150"/>
        <v>0</v>
      </c>
      <c r="BG144" s="1219"/>
      <c r="BH144" s="1221"/>
      <c r="BI144" s="1212">
        <f>MAX(BJ144+BK144,CR_REF!$D$62*CSV_CR_SCEN!AW144)</f>
        <v>0</v>
      </c>
      <c r="BJ144" s="1222">
        <f>AX144*BU144*BV144</f>
        <v>0</v>
      </c>
      <c r="BK144" s="1219"/>
      <c r="BL144" s="1219"/>
      <c r="BM144" s="1218">
        <f>MAX(BN144+BO144,CR_REF!$D$63*CSV_CR_SCEN!BA144)</f>
        <v>0</v>
      </c>
      <c r="BN144" s="1222">
        <f>BB144*CF144</f>
        <v>0</v>
      </c>
      <c r="BO144" s="1220"/>
      <c r="BP144" s="1220"/>
      <c r="BQ144" s="1218">
        <f>MAX(BR144+BS144+BT144, CR_REF!$D$64*CSV_CR_SCEN!BE144)</f>
        <v>0</v>
      </c>
      <c r="BR144" s="1222">
        <f>BF144*CG144</f>
        <v>0</v>
      </c>
      <c r="BS144" s="1220"/>
      <c r="BT144" s="1220"/>
      <c r="BU144" s="1226">
        <f>BU100*CR_REF!AE32</f>
        <v>0</v>
      </c>
      <c r="BV144" s="1294">
        <f>MIN(100%,BV100+CR_REF!AA32)</f>
        <v>0</v>
      </c>
      <c r="BW144" s="1291"/>
      <c r="BX144" s="1224"/>
      <c r="BY144" s="1239"/>
      <c r="BZ144" s="902"/>
      <c r="CA144" s="903"/>
      <c r="CB144" s="613">
        <f t="shared" si="141"/>
        <v>0</v>
      </c>
      <c r="CC144" s="577">
        <f t="shared" si="142"/>
        <v>0</v>
      </c>
      <c r="CD144" s="614">
        <f t="shared" si="143"/>
        <v>0</v>
      </c>
      <c r="CE144" s="653"/>
      <c r="CF144" s="577">
        <f>MIN(IF(CF100&lt;0.05,CR_REF!$D$58,CF100)+CR_REF!$F$78, 0.4)</f>
        <v>0.05</v>
      </c>
      <c r="CG144" s="614">
        <f>MIN(100%,MAX(CG100,BY100,BV100)+CR_REF!AA32)</f>
        <v>0</v>
      </c>
    </row>
    <row r="145" spans="1:85" ht="13.15" customHeight="1">
      <c r="A145" s="425"/>
      <c r="B145" s="425"/>
      <c r="C145" s="425"/>
      <c r="D145" s="427" t="s">
        <v>18</v>
      </c>
      <c r="E145" s="429" t="s">
        <v>208</v>
      </c>
      <c r="F145" s="428">
        <v>2024</v>
      </c>
      <c r="G145" s="430" t="s">
        <v>150</v>
      </c>
      <c r="H145" s="620">
        <f t="shared" si="123"/>
        <v>0</v>
      </c>
      <c r="I145" s="571">
        <f t="shared" si="124"/>
        <v>0</v>
      </c>
      <c r="J145" s="601">
        <f t="shared" si="125"/>
        <v>0</v>
      </c>
      <c r="K145" s="912"/>
      <c r="L145" s="659"/>
      <c r="M145" s="631"/>
      <c r="N145" s="620">
        <f t="shared" si="126"/>
        <v>0</v>
      </c>
      <c r="O145" s="571">
        <f t="shared" si="127"/>
        <v>0</v>
      </c>
      <c r="P145" s="621">
        <f t="shared" si="128"/>
        <v>0</v>
      </c>
      <c r="Q145" s="439">
        <f t="shared" si="60"/>
        <v>0</v>
      </c>
      <c r="R145" s="431">
        <f t="shared" si="61"/>
        <v>0</v>
      </c>
      <c r="S145" s="509">
        <f t="shared" si="62"/>
        <v>0</v>
      </c>
      <c r="T145" s="912"/>
      <c r="U145" s="631"/>
      <c r="V145" s="912"/>
      <c r="W145" s="658"/>
      <c r="X145" s="631"/>
      <c r="Y145" s="914">
        <f>AE145*H145</f>
        <v>0</v>
      </c>
      <c r="Z145" s="426">
        <f>AF145*H145</f>
        <v>0</v>
      </c>
      <c r="AA145" s="426">
        <f>AG145*I145</f>
        <v>0</v>
      </c>
      <c r="AB145" s="426">
        <f>AH145*I145</f>
        <v>0</v>
      </c>
      <c r="AC145" s="632"/>
      <c r="AD145" s="632"/>
      <c r="AE145" s="439">
        <f>_xlfn.NORM.S.DIST(_xlfn.NORM.S.INV(MAX(AVERAGE(AE13,AE35,AE57, AE79, AE101),CR_REF!$D$66))+CR_REF!N33, TRUE)</f>
        <v>1.1178243865504224E-3</v>
      </c>
      <c r="AF145" s="431">
        <f>_xlfn.NORM.S.DIST(_xlfn.NORM.S.INV(MAX(AVERAGE(AF13,AF35,AF57, AF79, AF101),CR_REF!$D$66))+CR_REF!O33, TRUE)</f>
        <v>2.3684157037824048E-3</v>
      </c>
      <c r="AG145" s="431">
        <f>AVERAGE(AG13,AG35,AG57, AG79, AG101)*CR_REF!X33</f>
        <v>0</v>
      </c>
      <c r="AH145" s="431">
        <f>_xlfn.NORM.S.DIST(_xlfn.NORM.S.INV(MAX(AVERAGE(AH13,AH35,AH57,AH79, AH101),CR_REF!$D$66))+CR_REF!Q33, TRUE)</f>
        <v>2.2059921975429281E-3</v>
      </c>
      <c r="AI145" s="630"/>
      <c r="AJ145" s="631"/>
      <c r="AK145" s="918"/>
      <c r="AL145" s="632"/>
      <c r="AM145" s="632"/>
      <c r="AN145" s="632"/>
      <c r="AO145" s="632"/>
      <c r="AP145" s="919"/>
      <c r="AQ145" s="439">
        <f>_xlfn.NORM.S.DIST(_xlfn.NORM.S.INV(MAX(AVERAGE(AQ13,AQ35,AQ57, AQ79, AQ101),CR_REF!$D$66))+CR_REF!N33, TRUE)</f>
        <v>1.1178243865504224E-3</v>
      </c>
      <c r="AR145" s="431">
        <f>_xlfn.NORM.S.DIST(_xlfn.NORM.S.INV(MAX(AVERAGE(AR13,AR35,AR57, AR79, AR101),CR_REF!$D$66))+CR_REF!O33, TRUE)</f>
        <v>2.3684157037824048E-3</v>
      </c>
      <c r="AS145" s="431">
        <f>AVERAGE(AS13,AS35,AS57, AS79, AS101)*CR_REF!X33</f>
        <v>0</v>
      </c>
      <c r="AT145" s="431">
        <f>_xlfn.NORM.S.DIST(_xlfn.NORM.S.INV(MAX(AVERAGE(AT13,AT35,AT57, AT79, AT101),CR_REF!$D$66))+CR_REF!Q33, TRUE)</f>
        <v>2.2059921975429281E-3</v>
      </c>
      <c r="AU145" s="630"/>
      <c r="AV145" s="631"/>
      <c r="AW145" s="1217">
        <f t="shared" si="146"/>
        <v>0</v>
      </c>
      <c r="AX145" s="1218">
        <f t="shared" si="147"/>
        <v>0</v>
      </c>
      <c r="AY145" s="1218">
        <f>AA145</f>
        <v>0</v>
      </c>
      <c r="AZ145" s="1219"/>
      <c r="BA145" s="1218">
        <f t="shared" si="148"/>
        <v>0</v>
      </c>
      <c r="BB145" s="1218">
        <f t="shared" si="149"/>
        <v>0</v>
      </c>
      <c r="BC145" s="1218">
        <f>Y145</f>
        <v>0</v>
      </c>
      <c r="BD145" s="1220"/>
      <c r="BE145" s="1218">
        <f t="shared" si="145"/>
        <v>0</v>
      </c>
      <c r="BF145" s="1218">
        <f t="shared" si="150"/>
        <v>0</v>
      </c>
      <c r="BG145" s="1218">
        <f>Z145+BG123</f>
        <v>0</v>
      </c>
      <c r="BH145" s="1227">
        <f>AB145+BH123</f>
        <v>0</v>
      </c>
      <c r="BI145" s="1212">
        <f>MAX(BJ145+BK145,CR_REF!$D$62*CSV_CR_SCEN!AW145)</f>
        <v>0</v>
      </c>
      <c r="BJ145" s="1228">
        <f>AX145*BU145*BV145</f>
        <v>0</v>
      </c>
      <c r="BK145" s="1228">
        <f>AY145*BU145*BV145</f>
        <v>0</v>
      </c>
      <c r="BL145" s="1219"/>
      <c r="BM145" s="1218">
        <f>MAX(BN145+BO145,CR_REF!$D$63*CSV_CR_SCEN!BA145)</f>
        <v>0</v>
      </c>
      <c r="BN145" s="1228">
        <f>BB145*CF145</f>
        <v>0</v>
      </c>
      <c r="BO145" s="1228">
        <f>BC145*CE145</f>
        <v>0</v>
      </c>
      <c r="BP145" s="1220"/>
      <c r="BQ145" s="1218">
        <f>MAX(BR145+BS145+BT145, CR_REF!$D$64*CSV_CR_SCEN!BE145)</f>
        <v>0</v>
      </c>
      <c r="BR145" s="1228">
        <f>BF145*CG145</f>
        <v>0</v>
      </c>
      <c r="BS145" s="1228">
        <f>BG145*BZ145</f>
        <v>0</v>
      </c>
      <c r="BT145" s="1228">
        <f>BH145*CA145</f>
        <v>0</v>
      </c>
      <c r="BU145" s="1229">
        <f>AF167</f>
        <v>2.1635906588111002E-3</v>
      </c>
      <c r="BV145" s="1295">
        <f>BZ167</f>
        <v>0</v>
      </c>
      <c r="BW145" s="1291"/>
      <c r="BX145" s="1230">
        <f>AH167</f>
        <v>2.3837996961767931E-3</v>
      </c>
      <c r="BY145" s="1239"/>
      <c r="BZ145" s="613">
        <f>MIN(100%,MAX(IFERROR(AVERAGE(BZ13,BZ35,BZ57, BZ79, BZ101),0),BV101)+CR_REF!AA33)</f>
        <v>0</v>
      </c>
      <c r="CA145" s="614">
        <f>MIN(100%,MAX(IFERROR(AVERAGE(CA13,CA35,CA57, CA79, CA101),0),BY101)+CR_REF!AA33)</f>
        <v>0</v>
      </c>
      <c r="CB145" s="613">
        <f t="shared" si="141"/>
        <v>0</v>
      </c>
      <c r="CC145" s="577">
        <f t="shared" si="142"/>
        <v>0</v>
      </c>
      <c r="CD145" s="614">
        <f t="shared" si="143"/>
        <v>0</v>
      </c>
      <c r="CE145" s="616">
        <f>MIN(IF(CE101&lt;0.05, IF(CF101&lt;0.05, CR_REF!$D$58,CF101), CE101) +CR_REF!$F$78, 0.25)</f>
        <v>0.05</v>
      </c>
      <c r="CF145" s="656">
        <f>MIN(IF(CF101&lt;0.05,CR_REF!$D$58,CF101)+CR_REF!$F$78, 0.4)</f>
        <v>0.05</v>
      </c>
      <c r="CG145" s="614">
        <f>MIN(100%,MAX(CG101,BY101,BV101)+CR_REF!AA33)</f>
        <v>0</v>
      </c>
    </row>
    <row r="146" spans="1:85" ht="13.15" customHeight="1">
      <c r="A146" s="425"/>
      <c r="B146" s="425"/>
      <c r="C146" s="425"/>
      <c r="D146" s="427" t="s">
        <v>18</v>
      </c>
      <c r="E146" s="429" t="s">
        <v>208</v>
      </c>
      <c r="F146" s="428">
        <v>2024</v>
      </c>
      <c r="G146" s="430" t="s">
        <v>151</v>
      </c>
      <c r="H146" s="620">
        <f t="shared" si="123"/>
        <v>0</v>
      </c>
      <c r="I146" s="571">
        <f t="shared" si="124"/>
        <v>0</v>
      </c>
      <c r="J146" s="601">
        <f t="shared" si="125"/>
        <v>0</v>
      </c>
      <c r="K146" s="912"/>
      <c r="L146" s="659"/>
      <c r="M146" s="631"/>
      <c r="N146" s="620">
        <f t="shared" si="126"/>
        <v>0</v>
      </c>
      <c r="O146" s="571">
        <f t="shared" si="127"/>
        <v>0</v>
      </c>
      <c r="P146" s="621">
        <f t="shared" si="128"/>
        <v>0</v>
      </c>
      <c r="Q146" s="439">
        <f t="shared" si="60"/>
        <v>0</v>
      </c>
      <c r="R146" s="431">
        <f t="shared" si="61"/>
        <v>0</v>
      </c>
      <c r="S146" s="509">
        <f t="shared" si="62"/>
        <v>0</v>
      </c>
      <c r="T146" s="912"/>
      <c r="U146" s="631"/>
      <c r="V146" s="912"/>
      <c r="W146" s="658"/>
      <c r="X146" s="631"/>
      <c r="Y146" s="913"/>
      <c r="Z146" s="632"/>
      <c r="AA146" s="632"/>
      <c r="AB146" s="632"/>
      <c r="AC146" s="632"/>
      <c r="AD146" s="632"/>
      <c r="AE146" s="638"/>
      <c r="AF146" s="630"/>
      <c r="AG146" s="630"/>
      <c r="AH146" s="630"/>
      <c r="AI146" s="630"/>
      <c r="AJ146" s="631"/>
      <c r="AK146" s="918"/>
      <c r="AL146" s="632"/>
      <c r="AM146" s="632"/>
      <c r="AN146" s="632"/>
      <c r="AO146" s="632"/>
      <c r="AP146" s="919"/>
      <c r="AQ146" s="638"/>
      <c r="AR146" s="630"/>
      <c r="AS146" s="630"/>
      <c r="AT146" s="630"/>
      <c r="AU146" s="630"/>
      <c r="AV146" s="631"/>
      <c r="AW146" s="1217">
        <f t="shared" si="146"/>
        <v>0</v>
      </c>
      <c r="AX146" s="1218">
        <f t="shared" si="147"/>
        <v>0</v>
      </c>
      <c r="AY146" s="1219"/>
      <c r="AZ146" s="1219"/>
      <c r="BA146" s="1218">
        <f t="shared" si="148"/>
        <v>0</v>
      </c>
      <c r="BB146" s="1218">
        <f t="shared" si="149"/>
        <v>0</v>
      </c>
      <c r="BC146" s="1219"/>
      <c r="BD146" s="1220"/>
      <c r="BE146" s="1218">
        <f t="shared" si="145"/>
        <v>0</v>
      </c>
      <c r="BF146" s="1218">
        <f t="shared" si="150"/>
        <v>0</v>
      </c>
      <c r="BG146" s="1219"/>
      <c r="BH146" s="1221"/>
      <c r="BI146" s="1212">
        <f>MAX(BJ146+BK146,CR_REF!$D$62*CSV_CR_SCEN!AW146)</f>
        <v>0</v>
      </c>
      <c r="BJ146" s="1231">
        <f>N146</f>
        <v>0</v>
      </c>
      <c r="BK146" s="1219"/>
      <c r="BL146" s="1219"/>
      <c r="BM146" s="1218">
        <f>MAX(BN146+BO146,CR_REF!$D$63*CSV_CR_SCEN!BA146)</f>
        <v>0</v>
      </c>
      <c r="BN146" s="1231">
        <f>O146</f>
        <v>0</v>
      </c>
      <c r="BO146" s="1220"/>
      <c r="BP146" s="1220"/>
      <c r="BQ146" s="1218">
        <f>MAX(BR146+BS146+BT146, CR_REF!$D$64*CSV_CR_SCEN!BE146)</f>
        <v>0</v>
      </c>
      <c r="BR146" s="1231">
        <f>P146</f>
        <v>0</v>
      </c>
      <c r="BS146" s="1220"/>
      <c r="BT146" s="1221"/>
      <c r="BU146" s="1223"/>
      <c r="BV146" s="1225"/>
      <c r="BW146" s="1291"/>
      <c r="BX146" s="1224"/>
      <c r="BY146" s="1239"/>
      <c r="BZ146" s="902"/>
      <c r="CA146" s="903"/>
      <c r="CB146" s="613">
        <f t="shared" si="141"/>
        <v>0</v>
      </c>
      <c r="CC146" s="577">
        <f t="shared" si="142"/>
        <v>0</v>
      </c>
      <c r="CD146" s="614">
        <f t="shared" si="143"/>
        <v>0</v>
      </c>
      <c r="CE146" s="653"/>
      <c r="CF146" s="651"/>
      <c r="CG146" s="655"/>
    </row>
    <row r="147" spans="1:85" ht="13.15" customHeight="1">
      <c r="A147" s="425"/>
      <c r="B147" s="425"/>
      <c r="C147" s="425"/>
      <c r="D147" s="427" t="s">
        <v>18</v>
      </c>
      <c r="E147" s="429" t="s">
        <v>208</v>
      </c>
      <c r="F147" s="428">
        <v>2024</v>
      </c>
      <c r="G147" s="430" t="s">
        <v>152</v>
      </c>
      <c r="H147" s="620">
        <f t="shared" si="123"/>
        <v>0</v>
      </c>
      <c r="I147" s="571">
        <f t="shared" si="124"/>
        <v>0</v>
      </c>
      <c r="J147" s="601">
        <f t="shared" si="125"/>
        <v>0</v>
      </c>
      <c r="K147" s="912"/>
      <c r="L147" s="659"/>
      <c r="M147" s="631"/>
      <c r="N147" s="620">
        <f t="shared" si="126"/>
        <v>0</v>
      </c>
      <c r="O147" s="571">
        <f t="shared" si="127"/>
        <v>0</v>
      </c>
      <c r="P147" s="621">
        <f t="shared" si="128"/>
        <v>0</v>
      </c>
      <c r="Q147" s="439">
        <f t="shared" ref="Q147:Q178" si="151">IFERROR(N147/H147, 0)</f>
        <v>0</v>
      </c>
      <c r="R147" s="431">
        <f t="shared" ref="R147:R178" si="152">IFERROR(O147/I147, 0)</f>
        <v>0</v>
      </c>
      <c r="S147" s="509">
        <f t="shared" ref="S147:S178" si="153">IFERROR(P147/J147, 0)</f>
        <v>0</v>
      </c>
      <c r="T147" s="912"/>
      <c r="U147" s="631"/>
      <c r="V147" s="912"/>
      <c r="W147" s="658"/>
      <c r="X147" s="631"/>
      <c r="Y147" s="913"/>
      <c r="Z147" s="632"/>
      <c r="AA147" s="632"/>
      <c r="AB147" s="632"/>
      <c r="AC147" s="632"/>
      <c r="AD147" s="632"/>
      <c r="AE147" s="638"/>
      <c r="AF147" s="630"/>
      <c r="AG147" s="630"/>
      <c r="AH147" s="630"/>
      <c r="AI147" s="630"/>
      <c r="AJ147" s="631"/>
      <c r="AK147" s="918"/>
      <c r="AL147" s="632"/>
      <c r="AM147" s="632"/>
      <c r="AN147" s="632"/>
      <c r="AO147" s="632"/>
      <c r="AP147" s="919"/>
      <c r="AQ147" s="638"/>
      <c r="AR147" s="630"/>
      <c r="AS147" s="630"/>
      <c r="AT147" s="630"/>
      <c r="AU147" s="630"/>
      <c r="AV147" s="631"/>
      <c r="AW147" s="1217">
        <f t="shared" si="146"/>
        <v>0</v>
      </c>
      <c r="AX147" s="1218">
        <f t="shared" si="147"/>
        <v>0</v>
      </c>
      <c r="AY147" s="1219"/>
      <c r="AZ147" s="1219"/>
      <c r="BA147" s="1218">
        <f t="shared" si="148"/>
        <v>0</v>
      </c>
      <c r="BB147" s="1218">
        <f t="shared" si="149"/>
        <v>0</v>
      </c>
      <c r="BC147" s="1219"/>
      <c r="BD147" s="1220"/>
      <c r="BE147" s="1218">
        <f t="shared" si="145"/>
        <v>0</v>
      </c>
      <c r="BF147" s="1218">
        <f t="shared" si="150"/>
        <v>0</v>
      </c>
      <c r="BG147" s="1219"/>
      <c r="BH147" s="1221"/>
      <c r="BI147" s="1212">
        <f>MAX(BJ147+BK147,CR_REF!$D$62*CSV_CR_SCEN!AW147)</f>
        <v>0</v>
      </c>
      <c r="BJ147" s="1231">
        <f>N147</f>
        <v>0</v>
      </c>
      <c r="BK147" s="1219"/>
      <c r="BL147" s="1219"/>
      <c r="BM147" s="1218">
        <f>MAX(BN147+BO147,CR_REF!$D$63*CSV_CR_SCEN!BA147)</f>
        <v>0</v>
      </c>
      <c r="BN147" s="1231">
        <f>O147</f>
        <v>0</v>
      </c>
      <c r="BO147" s="1220"/>
      <c r="BP147" s="1220"/>
      <c r="BQ147" s="1218">
        <f>MAX(BR147+BS147+BT147, CR_REF!$D$64*CSV_CR_SCEN!BE147)</f>
        <v>0</v>
      </c>
      <c r="BR147" s="1231">
        <f>P147</f>
        <v>0</v>
      </c>
      <c r="BS147" s="1220"/>
      <c r="BT147" s="1221"/>
      <c r="BU147" s="1223"/>
      <c r="BV147" s="1225"/>
      <c r="BW147" s="1291"/>
      <c r="BX147" s="1224"/>
      <c r="BY147" s="1239"/>
      <c r="BZ147" s="902"/>
      <c r="CA147" s="903"/>
      <c r="CB147" s="613">
        <f t="shared" si="141"/>
        <v>0</v>
      </c>
      <c r="CC147" s="577">
        <f t="shared" si="142"/>
        <v>0</v>
      </c>
      <c r="CD147" s="614">
        <f t="shared" si="143"/>
        <v>0</v>
      </c>
      <c r="CE147" s="653"/>
      <c r="CF147" s="651"/>
      <c r="CG147" s="655"/>
    </row>
    <row r="148" spans="1:85" ht="13.15" customHeight="1">
      <c r="A148" s="425"/>
      <c r="B148" s="425"/>
      <c r="C148" s="425"/>
      <c r="D148" s="427" t="s">
        <v>18</v>
      </c>
      <c r="E148" s="429" t="s">
        <v>208</v>
      </c>
      <c r="F148" s="428">
        <v>2024</v>
      </c>
      <c r="G148" s="430" t="s">
        <v>145</v>
      </c>
      <c r="H148" s="620">
        <f t="shared" si="123"/>
        <v>0</v>
      </c>
      <c r="I148" s="571">
        <f t="shared" si="124"/>
        <v>0</v>
      </c>
      <c r="J148" s="601">
        <f t="shared" si="125"/>
        <v>0</v>
      </c>
      <c r="K148" s="912"/>
      <c r="L148" s="659"/>
      <c r="M148" s="631"/>
      <c r="N148" s="620">
        <f t="shared" si="126"/>
        <v>0</v>
      </c>
      <c r="O148" s="571">
        <f t="shared" si="127"/>
        <v>0</v>
      </c>
      <c r="P148" s="621">
        <f t="shared" si="128"/>
        <v>0</v>
      </c>
      <c r="Q148" s="439">
        <f t="shared" si="151"/>
        <v>0</v>
      </c>
      <c r="R148" s="431">
        <f t="shared" si="152"/>
        <v>0</v>
      </c>
      <c r="S148" s="509">
        <f t="shared" si="153"/>
        <v>0</v>
      </c>
      <c r="T148" s="912"/>
      <c r="U148" s="631"/>
      <c r="V148" s="912"/>
      <c r="W148" s="658"/>
      <c r="X148" s="631"/>
      <c r="Y148" s="913"/>
      <c r="Z148" s="632"/>
      <c r="AA148" s="632"/>
      <c r="AB148" s="632"/>
      <c r="AC148" s="632"/>
      <c r="AD148" s="632"/>
      <c r="AE148" s="638"/>
      <c r="AF148" s="630"/>
      <c r="AG148" s="630"/>
      <c r="AH148" s="630"/>
      <c r="AI148" s="630"/>
      <c r="AJ148" s="631"/>
      <c r="AK148" s="918"/>
      <c r="AL148" s="632"/>
      <c r="AM148" s="632"/>
      <c r="AN148" s="632"/>
      <c r="AO148" s="632"/>
      <c r="AP148" s="919"/>
      <c r="AQ148" s="638"/>
      <c r="AR148" s="630"/>
      <c r="AS148" s="630"/>
      <c r="AT148" s="630"/>
      <c r="AU148" s="630"/>
      <c r="AV148" s="631"/>
      <c r="AW148" s="1217">
        <f t="shared" si="146"/>
        <v>0</v>
      </c>
      <c r="AX148" s="1218">
        <f t="shared" si="147"/>
        <v>0</v>
      </c>
      <c r="AY148" s="1219"/>
      <c r="AZ148" s="1219"/>
      <c r="BA148" s="1218">
        <f t="shared" si="148"/>
        <v>0</v>
      </c>
      <c r="BB148" s="1218">
        <f t="shared" si="149"/>
        <v>0</v>
      </c>
      <c r="BC148" s="1219"/>
      <c r="BD148" s="1220"/>
      <c r="BE148" s="1218">
        <f t="shared" si="145"/>
        <v>0</v>
      </c>
      <c r="BF148" s="1218">
        <f t="shared" si="150"/>
        <v>0</v>
      </c>
      <c r="BG148" s="1219"/>
      <c r="BH148" s="1221"/>
      <c r="BI148" s="1212">
        <f>MAX(BJ148+BK148,CR_REF!$D$62*CSV_CR_SCEN!AW148)</f>
        <v>0</v>
      </c>
      <c r="BJ148" s="1222">
        <f>AX148*BU148*BV148</f>
        <v>0</v>
      </c>
      <c r="BK148" s="1219"/>
      <c r="BL148" s="1219"/>
      <c r="BM148" s="1218">
        <f>MAX(BN148+BO148,CR_REF!$D$63*CSV_CR_SCEN!BA148)</f>
        <v>0</v>
      </c>
      <c r="BN148" s="1222">
        <f>BB148*CF148</f>
        <v>0</v>
      </c>
      <c r="BO148" s="1220"/>
      <c r="BP148" s="1220"/>
      <c r="BQ148" s="1218">
        <f>MAX(BR148+BS148+BT148, CR_REF!$D$64*CSV_CR_SCEN!BE148)</f>
        <v>0</v>
      </c>
      <c r="BR148" s="1222">
        <f>BF148*CG148</f>
        <v>0</v>
      </c>
      <c r="BS148" s="1220"/>
      <c r="BT148" s="1221"/>
      <c r="BU148" s="1226">
        <f>BU104*CR_REF!AE36</f>
        <v>0</v>
      </c>
      <c r="BV148" s="1294">
        <f>MIN(100%,BV104+CR_REF!AA36)</f>
        <v>0</v>
      </c>
      <c r="BW148" s="1291"/>
      <c r="BX148" s="1224"/>
      <c r="BY148" s="1239"/>
      <c r="BZ148" s="902"/>
      <c r="CA148" s="903"/>
      <c r="CB148" s="613">
        <f t="shared" si="141"/>
        <v>0</v>
      </c>
      <c r="CC148" s="577">
        <f t="shared" si="142"/>
        <v>0</v>
      </c>
      <c r="CD148" s="614">
        <f t="shared" si="143"/>
        <v>0</v>
      </c>
      <c r="CE148" s="653"/>
      <c r="CF148" s="577">
        <f>MIN(IF(CF104&lt;0.05,CR_REF!$D$58,CF104)+CR_REF!$F$78, 0.4)</f>
        <v>0.05</v>
      </c>
      <c r="CG148" s="614">
        <f>MIN(100%,MAX(CG104,BY104,BV104)+CR_REF!AA36)</f>
        <v>0</v>
      </c>
    </row>
    <row r="149" spans="1:85" ht="13.15" customHeight="1">
      <c r="A149" s="425"/>
      <c r="B149" s="425"/>
      <c r="C149" s="425"/>
      <c r="D149" s="427" t="s">
        <v>18</v>
      </c>
      <c r="E149" s="429" t="s">
        <v>208</v>
      </c>
      <c r="F149" s="428">
        <v>2024</v>
      </c>
      <c r="G149" s="430" t="s">
        <v>181</v>
      </c>
      <c r="H149" s="620">
        <f t="shared" si="123"/>
        <v>0</v>
      </c>
      <c r="I149" s="571">
        <f t="shared" si="124"/>
        <v>0</v>
      </c>
      <c r="J149" s="601">
        <f t="shared" si="125"/>
        <v>0</v>
      </c>
      <c r="K149" s="912"/>
      <c r="L149" s="659"/>
      <c r="M149" s="631"/>
      <c r="N149" s="620">
        <f t="shared" si="126"/>
        <v>0</v>
      </c>
      <c r="O149" s="571">
        <f t="shared" si="127"/>
        <v>0</v>
      </c>
      <c r="P149" s="621">
        <f t="shared" si="128"/>
        <v>0</v>
      </c>
      <c r="Q149" s="439">
        <f t="shared" si="151"/>
        <v>0</v>
      </c>
      <c r="R149" s="431">
        <f t="shared" si="152"/>
        <v>0</v>
      </c>
      <c r="S149" s="509">
        <f t="shared" si="153"/>
        <v>0</v>
      </c>
      <c r="T149" s="912"/>
      <c r="U149" s="631"/>
      <c r="V149" s="912"/>
      <c r="W149" s="658"/>
      <c r="X149" s="631"/>
      <c r="Y149" s="914">
        <f>Y150+Y151</f>
        <v>0</v>
      </c>
      <c r="Z149" s="426">
        <f>Z150+Z151</f>
        <v>0</v>
      </c>
      <c r="AA149" s="426">
        <f>AA150+AA151</f>
        <v>0</v>
      </c>
      <c r="AB149" s="426">
        <f>AB150+AB151</f>
        <v>0</v>
      </c>
      <c r="AC149" s="632"/>
      <c r="AD149" s="632"/>
      <c r="AE149" s="638"/>
      <c r="AF149" s="630"/>
      <c r="AG149" s="630"/>
      <c r="AH149" s="630"/>
      <c r="AI149" s="630"/>
      <c r="AJ149" s="631"/>
      <c r="AK149" s="918"/>
      <c r="AL149" s="632"/>
      <c r="AM149" s="632"/>
      <c r="AN149" s="632"/>
      <c r="AO149" s="632"/>
      <c r="AP149" s="919"/>
      <c r="AQ149" s="638"/>
      <c r="AR149" s="630"/>
      <c r="AS149" s="630"/>
      <c r="AT149" s="630"/>
      <c r="AU149" s="630"/>
      <c r="AV149" s="631"/>
      <c r="AW149" s="1217">
        <f>AW150+AW151</f>
        <v>0</v>
      </c>
      <c r="AX149" s="1218">
        <f>AX150+AX151</f>
        <v>0</v>
      </c>
      <c r="AY149" s="1218">
        <f>AA149</f>
        <v>0</v>
      </c>
      <c r="AZ149" s="1219"/>
      <c r="BA149" s="1218">
        <f>BA150+BA151</f>
        <v>0</v>
      </c>
      <c r="BB149" s="1218">
        <f>BB150+BB151</f>
        <v>0</v>
      </c>
      <c r="BC149" s="1218">
        <f>Y149</f>
        <v>0</v>
      </c>
      <c r="BD149" s="1220"/>
      <c r="BE149" s="1218">
        <f t="shared" si="145"/>
        <v>0</v>
      </c>
      <c r="BF149" s="1218">
        <f t="shared" si="150"/>
        <v>0</v>
      </c>
      <c r="BG149" s="1218">
        <f t="shared" ref="BG149:BG158" si="154">Z149+BG127</f>
        <v>0</v>
      </c>
      <c r="BH149" s="1227">
        <f t="shared" ref="BH149:BH158" si="155">AB149+BH127</f>
        <v>0</v>
      </c>
      <c r="BI149" s="1212">
        <f>MAX(BJ149+BK149,CR_REF!$D$62*CSV_CR_SCEN!AW149)</f>
        <v>0</v>
      </c>
      <c r="BJ149" s="1228">
        <f>BJ150+BJ151</f>
        <v>0</v>
      </c>
      <c r="BK149" s="1228">
        <f>BK150+BK151</f>
        <v>0</v>
      </c>
      <c r="BL149" s="1219"/>
      <c r="BM149" s="1218">
        <f>MAX(BN149+BO149,CR_REF!$D$63*CSV_CR_SCEN!BA149)</f>
        <v>0</v>
      </c>
      <c r="BN149" s="1228">
        <f>BN150+BN151</f>
        <v>0</v>
      </c>
      <c r="BO149" s="1228">
        <f>BO150+BO151</f>
        <v>0</v>
      </c>
      <c r="BP149" s="1220"/>
      <c r="BQ149" s="1218">
        <f>MAX(BR149+BS149+BT149, CR_REF!$D$64*CSV_CR_SCEN!BE149)</f>
        <v>0</v>
      </c>
      <c r="BR149" s="1228">
        <f>BR150+BR151</f>
        <v>0</v>
      </c>
      <c r="BS149" s="1228">
        <f>BS150+BS151</f>
        <v>0</v>
      </c>
      <c r="BT149" s="1228">
        <f>BT150+BT151</f>
        <v>0</v>
      </c>
      <c r="BU149" s="1223"/>
      <c r="BV149" s="1225"/>
      <c r="BW149" s="1291"/>
      <c r="BX149" s="1224"/>
      <c r="BY149" s="1239"/>
      <c r="BZ149" s="902"/>
      <c r="CA149" s="903"/>
      <c r="CB149" s="613">
        <f t="shared" si="141"/>
        <v>0</v>
      </c>
      <c r="CC149" s="577">
        <f t="shared" si="142"/>
        <v>0</v>
      </c>
      <c r="CD149" s="614">
        <f t="shared" si="143"/>
        <v>0</v>
      </c>
      <c r="CE149" s="653"/>
      <c r="CF149" s="651"/>
      <c r="CG149" s="655"/>
    </row>
    <row r="150" spans="1:85" ht="13.15" customHeight="1">
      <c r="A150" s="425"/>
      <c r="B150" s="425"/>
      <c r="C150" s="425"/>
      <c r="D150" s="427" t="s">
        <v>16</v>
      </c>
      <c r="E150" s="429" t="s">
        <v>208</v>
      </c>
      <c r="F150" s="428">
        <v>2024</v>
      </c>
      <c r="G150" s="432" t="s">
        <v>146</v>
      </c>
      <c r="H150" s="620">
        <f t="shared" si="123"/>
        <v>0</v>
      </c>
      <c r="I150" s="571">
        <f t="shared" si="124"/>
        <v>0</v>
      </c>
      <c r="J150" s="601">
        <f t="shared" si="125"/>
        <v>0</v>
      </c>
      <c r="K150" s="912"/>
      <c r="L150" s="659"/>
      <c r="M150" s="631"/>
      <c r="N150" s="620">
        <f t="shared" si="126"/>
        <v>0</v>
      </c>
      <c r="O150" s="571">
        <f t="shared" si="127"/>
        <v>0</v>
      </c>
      <c r="P150" s="621">
        <f t="shared" si="128"/>
        <v>0</v>
      </c>
      <c r="Q150" s="439">
        <f t="shared" si="151"/>
        <v>0</v>
      </c>
      <c r="R150" s="431">
        <f t="shared" si="152"/>
        <v>0</v>
      </c>
      <c r="S150" s="509">
        <f t="shared" si="153"/>
        <v>0</v>
      </c>
      <c r="T150" s="912"/>
      <c r="U150" s="631"/>
      <c r="V150" s="912"/>
      <c r="W150" s="658"/>
      <c r="X150" s="631"/>
      <c r="Y150" s="914">
        <f>AE150*H150</f>
        <v>0</v>
      </c>
      <c r="Z150" s="426">
        <f>AF150*H150</f>
        <v>0</v>
      </c>
      <c r="AA150" s="426">
        <f>AG150*I150</f>
        <v>0</v>
      </c>
      <c r="AB150" s="426">
        <f>AH150*I150</f>
        <v>0</v>
      </c>
      <c r="AC150" s="632"/>
      <c r="AD150" s="632"/>
      <c r="AE150" s="439">
        <f>_xlfn.NORM.S.DIST(_xlfn.NORM.S.INV(MAX(AVERAGE(AE18,AE40,AE62, AE84, AE106),CR_REF!$D$66))+CR_REF!N38, TRUE)</f>
        <v>1.1178243865504224E-3</v>
      </c>
      <c r="AF150" s="431">
        <f>_xlfn.NORM.S.DIST(_xlfn.NORM.S.INV(MAX(AVERAGE(AF18,AF40,AF62, AF84, AF106),CR_REF!$D$66))+CR_REF!O38, TRUE)</f>
        <v>2.3684157037824048E-3</v>
      </c>
      <c r="AG150" s="431">
        <f>AVERAGE(AG18,AG40,AG62, AG84, AG106)*CR_REF!X38</f>
        <v>0</v>
      </c>
      <c r="AH150" s="431">
        <f>_xlfn.NORM.S.DIST(_xlfn.NORM.S.INV(MAX(AVERAGE(AH18,AH40,AH62,AH84, AH106),CR_REF!$D$66))+CR_REF!Q38, TRUE)</f>
        <v>2.2059921975429281E-3</v>
      </c>
      <c r="AI150" s="630"/>
      <c r="AJ150" s="631"/>
      <c r="AK150" s="918"/>
      <c r="AL150" s="632"/>
      <c r="AM150" s="632"/>
      <c r="AN150" s="632"/>
      <c r="AO150" s="632"/>
      <c r="AP150" s="919"/>
      <c r="AQ150" s="439">
        <f>_xlfn.NORM.S.DIST(_xlfn.NORM.S.INV(MAX(AVERAGE(AQ18,AQ40,AQ62, AQ84, AQ106),CR_REF!$D$66))+CR_REF!N38, TRUE)</f>
        <v>1.1178243865504224E-3</v>
      </c>
      <c r="AR150" s="431">
        <f>_xlfn.NORM.S.DIST(_xlfn.NORM.S.INV(MAX(AVERAGE(AR18,AR40,AR62, AR84, AR106),CR_REF!$D$66))+CR_REF!O38, TRUE)</f>
        <v>2.3684157037824048E-3</v>
      </c>
      <c r="AS150" s="431">
        <f>AVERAGE(AS18,AS40,AS62, AS84, AS106)*CR_REF!X38</f>
        <v>0</v>
      </c>
      <c r="AT150" s="431">
        <f>_xlfn.NORM.S.DIST(_xlfn.NORM.S.INV(MAX(AVERAGE(AT18,AT40,AT62, AT84, AT106),CR_REF!$D$66))+CR_REF!Q38, TRUE)</f>
        <v>2.2059921975429281E-3</v>
      </c>
      <c r="AU150" s="630"/>
      <c r="AV150" s="631"/>
      <c r="AW150" s="1217">
        <f t="shared" ref="AW150:AW159" si="156">AX150+AY150</f>
        <v>0</v>
      </c>
      <c r="AX150" s="1218">
        <f>H150*(1-AE150-AF150)</f>
        <v>0</v>
      </c>
      <c r="AY150" s="1218">
        <f t="shared" ref="AY150:AY158" si="157">AA150</f>
        <v>0</v>
      </c>
      <c r="AZ150" s="1219"/>
      <c r="BA150" s="1218">
        <f t="shared" ref="BA150:BA159" si="158">BB150+BC150</f>
        <v>0</v>
      </c>
      <c r="BB150" s="1218">
        <f>I150*(1-AG150-AH150)</f>
        <v>0</v>
      </c>
      <c r="BC150" s="1218">
        <f t="shared" ref="BC150:BC158" si="159">Y150</f>
        <v>0</v>
      </c>
      <c r="BD150" s="1220"/>
      <c r="BE150" s="1218">
        <f t="shared" si="145"/>
        <v>0</v>
      </c>
      <c r="BF150" s="1218">
        <f t="shared" si="150"/>
        <v>0</v>
      </c>
      <c r="BG150" s="1218">
        <f t="shared" si="154"/>
        <v>0</v>
      </c>
      <c r="BH150" s="1227">
        <f t="shared" si="155"/>
        <v>0</v>
      </c>
      <c r="BI150" s="1212">
        <f>MAX(BJ150+BK150,CR_REF!$D$62*CSV_CR_SCEN!AW150)</f>
        <v>0</v>
      </c>
      <c r="BJ150" s="1228">
        <f>AX150*BU150*BV150</f>
        <v>0</v>
      </c>
      <c r="BK150" s="1228">
        <f>AY150*BU150*BV150</f>
        <v>0</v>
      </c>
      <c r="BL150" s="1219"/>
      <c r="BM150" s="1218">
        <f>MAX(BN150+BO150,CR_REF!$D$63*CSV_CR_SCEN!BA150)</f>
        <v>0</v>
      </c>
      <c r="BN150" s="1228">
        <f>BB150*CF150</f>
        <v>0</v>
      </c>
      <c r="BO150" s="1228">
        <f>BC150*CE150</f>
        <v>0</v>
      </c>
      <c r="BP150" s="1220"/>
      <c r="BQ150" s="1218">
        <f>MAX(BR150+BS150+BT150, CR_REF!$D$64*CSV_CR_SCEN!BE150)</f>
        <v>0</v>
      </c>
      <c r="BR150" s="1228">
        <f>BF150*CG150</f>
        <v>0</v>
      </c>
      <c r="BS150" s="1228">
        <f>BG150*BZ150</f>
        <v>0</v>
      </c>
      <c r="BT150" s="1228">
        <f>BH150*CA150</f>
        <v>0</v>
      </c>
      <c r="BU150" s="1229">
        <f>AF172</f>
        <v>2.1635906588111002E-3</v>
      </c>
      <c r="BV150" s="1295">
        <f>BZ172</f>
        <v>0</v>
      </c>
      <c r="BW150" s="1291"/>
      <c r="BX150" s="1230">
        <f>AH172</f>
        <v>2.3837996961767931E-3</v>
      </c>
      <c r="BY150" s="1239"/>
      <c r="BZ150" s="613">
        <f>MIN(100%,MAX(IFERROR(AVERAGE(BZ18,BZ40,BZ62, BZ84, BZ106),0),BV106)+CR_REF!AA38)</f>
        <v>0</v>
      </c>
      <c r="CA150" s="614">
        <f>MIN(100%,MAX(IFERROR(AVERAGE(CA18,CA40,CA62, CA84, CA106),0),BY106)+CR_REF!AA38)</f>
        <v>0</v>
      </c>
      <c r="CB150" s="613">
        <f t="shared" si="141"/>
        <v>0</v>
      </c>
      <c r="CC150" s="577">
        <f t="shared" si="142"/>
        <v>0</v>
      </c>
      <c r="CD150" s="614">
        <f t="shared" si="143"/>
        <v>0</v>
      </c>
      <c r="CE150" s="616">
        <f>MIN(IF(CE106&lt;0.05, IF(CF106&lt;0.05, CR_REF!$D$58,CF106), CE106) +CR_REF!$F$78, 0.25)</f>
        <v>0.05</v>
      </c>
      <c r="CF150" s="656">
        <f>MIN(IF(CF106&lt;0.05,CR_REF!$D$58,CF106)+CR_REF!$F$78, 0.4)</f>
        <v>0.05</v>
      </c>
      <c r="CG150" s="614">
        <f>MIN(100%,MAX(CG106,BY106,BV106)+CR_REF!AA38)</f>
        <v>0</v>
      </c>
    </row>
    <row r="151" spans="1:85" ht="13.15" customHeight="1">
      <c r="A151" s="425"/>
      <c r="B151" s="425"/>
      <c r="C151" s="425"/>
      <c r="D151" s="427" t="s">
        <v>16</v>
      </c>
      <c r="E151" s="429" t="s">
        <v>208</v>
      </c>
      <c r="F151" s="428">
        <v>2024</v>
      </c>
      <c r="G151" s="432" t="s">
        <v>153</v>
      </c>
      <c r="H151" s="620">
        <f t="shared" si="123"/>
        <v>0</v>
      </c>
      <c r="I151" s="571">
        <f t="shared" si="124"/>
        <v>0</v>
      </c>
      <c r="J151" s="601">
        <f t="shared" si="125"/>
        <v>0</v>
      </c>
      <c r="K151" s="912"/>
      <c r="L151" s="659"/>
      <c r="M151" s="631"/>
      <c r="N151" s="620">
        <f t="shared" si="126"/>
        <v>0</v>
      </c>
      <c r="O151" s="571">
        <f t="shared" si="127"/>
        <v>0</v>
      </c>
      <c r="P151" s="621">
        <f t="shared" si="128"/>
        <v>0</v>
      </c>
      <c r="Q151" s="439">
        <f t="shared" si="151"/>
        <v>0</v>
      </c>
      <c r="R151" s="431">
        <f t="shared" si="152"/>
        <v>0</v>
      </c>
      <c r="S151" s="509">
        <f t="shared" si="153"/>
        <v>0</v>
      </c>
      <c r="T151" s="912"/>
      <c r="U151" s="631"/>
      <c r="V151" s="912"/>
      <c r="W151" s="658"/>
      <c r="X151" s="631"/>
      <c r="Y151" s="914">
        <f>AE151*H151</f>
        <v>0</v>
      </c>
      <c r="Z151" s="426">
        <f>AF151*H151</f>
        <v>0</v>
      </c>
      <c r="AA151" s="426">
        <f>AG151*I151</f>
        <v>0</v>
      </c>
      <c r="AB151" s="426">
        <f>AH151*I151</f>
        <v>0</v>
      </c>
      <c r="AC151" s="632"/>
      <c r="AD151" s="632"/>
      <c r="AE151" s="439">
        <f>_xlfn.NORM.S.DIST(_xlfn.NORM.S.INV(MAX(AVERAGE(AE19,AE41,AE63, AE85, AE107),CR_REF!$D$66))+CR_REF!N39, TRUE)</f>
        <v>1.1178243865504224E-3</v>
      </c>
      <c r="AF151" s="431">
        <f>_xlfn.NORM.S.DIST(_xlfn.NORM.S.INV(MAX(AVERAGE(AF19,AF41,AF63, AF85, AF107),CR_REF!$D$66))+CR_REF!O39, TRUE)</f>
        <v>2.3684157037824048E-3</v>
      </c>
      <c r="AG151" s="431">
        <f>AVERAGE(AG19,AG41,AG63, AG85, AG107)*CR_REF!X39</f>
        <v>0</v>
      </c>
      <c r="AH151" s="431">
        <f>_xlfn.NORM.S.DIST(_xlfn.NORM.S.INV(MAX(AVERAGE(AH19,AH41,AH63,AH85, AH107),CR_REF!$D$66))+CR_REF!Q39, TRUE)</f>
        <v>2.2059921975429281E-3</v>
      </c>
      <c r="AI151" s="630"/>
      <c r="AJ151" s="631"/>
      <c r="AK151" s="918"/>
      <c r="AL151" s="632"/>
      <c r="AM151" s="632"/>
      <c r="AN151" s="632"/>
      <c r="AO151" s="632"/>
      <c r="AP151" s="919"/>
      <c r="AQ151" s="439">
        <f>_xlfn.NORM.S.DIST(_xlfn.NORM.S.INV(MAX(AVERAGE(AQ19,AQ41,AQ63, AQ85, AQ107),CR_REF!$D$66))+CR_REF!N39, TRUE)</f>
        <v>1.1178243865504224E-3</v>
      </c>
      <c r="AR151" s="431">
        <f>_xlfn.NORM.S.DIST(_xlfn.NORM.S.INV(MAX(AVERAGE(AR19,AR41,AR63, AR85, AR107),CR_REF!$D$66))+CR_REF!O39, TRUE)</f>
        <v>2.3684157037824048E-3</v>
      </c>
      <c r="AS151" s="431">
        <f>AVERAGE(AS19,AS41,AS63, AS85, AS107)*CR_REF!X39</f>
        <v>0</v>
      </c>
      <c r="AT151" s="431">
        <f>_xlfn.NORM.S.DIST(_xlfn.NORM.S.INV(MAX(AVERAGE(AT19,AT41,AT63, AT85, AT107),CR_REF!$D$66))+CR_REF!Q39, TRUE)</f>
        <v>2.2059921975429281E-3</v>
      </c>
      <c r="AU151" s="630"/>
      <c r="AV151" s="631"/>
      <c r="AW151" s="1217">
        <f t="shared" si="156"/>
        <v>0</v>
      </c>
      <c r="AX151" s="1218">
        <f>H151*(1-AE151-AF151)</f>
        <v>0</v>
      </c>
      <c r="AY151" s="1218">
        <f t="shared" si="157"/>
        <v>0</v>
      </c>
      <c r="AZ151" s="1219"/>
      <c r="BA151" s="1218">
        <f t="shared" si="158"/>
        <v>0</v>
      </c>
      <c r="BB151" s="1218">
        <f>I151*(1-AG151-AH151)</f>
        <v>0</v>
      </c>
      <c r="BC151" s="1218">
        <f t="shared" si="159"/>
        <v>0</v>
      </c>
      <c r="BD151" s="1220"/>
      <c r="BE151" s="1218">
        <f t="shared" si="145"/>
        <v>0</v>
      </c>
      <c r="BF151" s="1218">
        <f t="shared" si="150"/>
        <v>0</v>
      </c>
      <c r="BG151" s="1218">
        <f t="shared" si="154"/>
        <v>0</v>
      </c>
      <c r="BH151" s="1227">
        <f t="shared" si="155"/>
        <v>0</v>
      </c>
      <c r="BI151" s="1212">
        <f>MAX(BJ151+BK151,CR_REF!$D$62*CSV_CR_SCEN!AW151)</f>
        <v>0</v>
      </c>
      <c r="BJ151" s="1228">
        <f>AX151*BU151*BV151</f>
        <v>0</v>
      </c>
      <c r="BK151" s="1228">
        <f>AY151*BU151*BV151</f>
        <v>0</v>
      </c>
      <c r="BL151" s="1219"/>
      <c r="BM151" s="1218">
        <f>MAX(BN151+BO151,CR_REF!$D$63*CSV_CR_SCEN!BA151)</f>
        <v>0</v>
      </c>
      <c r="BN151" s="1228">
        <f>BB151*CF151</f>
        <v>0</v>
      </c>
      <c r="BO151" s="1228">
        <f>BC151*CE151</f>
        <v>0</v>
      </c>
      <c r="BP151" s="1220"/>
      <c r="BQ151" s="1218">
        <f>MAX(BR151+BS151+BT151, CR_REF!$D$64*CSV_CR_SCEN!BE151)</f>
        <v>0</v>
      </c>
      <c r="BR151" s="1228">
        <f>BF151*CG151</f>
        <v>0</v>
      </c>
      <c r="BS151" s="1228">
        <f>BG151*BZ151</f>
        <v>0</v>
      </c>
      <c r="BT151" s="1228">
        <f>BH151*CA151</f>
        <v>0</v>
      </c>
      <c r="BU151" s="1229">
        <f>AF173</f>
        <v>2.1635906588111002E-3</v>
      </c>
      <c r="BV151" s="1295">
        <f>BZ173</f>
        <v>0</v>
      </c>
      <c r="BW151" s="1291"/>
      <c r="BX151" s="1230">
        <f>AH173</f>
        <v>2.3837996961767931E-3</v>
      </c>
      <c r="BY151" s="1239"/>
      <c r="BZ151" s="613">
        <f>MIN(100%,MAX(IFERROR(AVERAGE(BZ19,BZ41,BZ63, BZ85, BZ107),0),BV107)+CR_REF!AA39)</f>
        <v>0</v>
      </c>
      <c r="CA151" s="614">
        <f>MIN(100%,MAX(IFERROR(AVERAGE(CA19,CA41,CA63, CA85, CA107),0),BY107)+CR_REF!AA39)</f>
        <v>0</v>
      </c>
      <c r="CB151" s="613">
        <f t="shared" si="141"/>
        <v>0</v>
      </c>
      <c r="CC151" s="577">
        <f t="shared" si="142"/>
        <v>0</v>
      </c>
      <c r="CD151" s="614">
        <f t="shared" si="143"/>
        <v>0</v>
      </c>
      <c r="CE151" s="616">
        <f>MIN(IF(CE107&lt;0.05, IF(CF107&lt;0.05, CR_REF!$D$58,CF107), CE107) +CR_REF!$F$78, 0.25)</f>
        <v>0.05</v>
      </c>
      <c r="CF151" s="656">
        <f>MIN(IF(CF107&lt;0.05,CR_REF!$D$58,CF107)+CR_REF!$F$78, 0.4)</f>
        <v>0.05</v>
      </c>
      <c r="CG151" s="614">
        <f>MIN(100%,MAX(CG107,BY107,BV107)+CR_REF!AA39)</f>
        <v>0</v>
      </c>
    </row>
    <row r="152" spans="1:85" ht="13.15" customHeight="1">
      <c r="A152" s="425"/>
      <c r="B152" s="425"/>
      <c r="C152" s="425"/>
      <c r="D152" s="427" t="s">
        <v>18</v>
      </c>
      <c r="E152" s="429" t="s">
        <v>208</v>
      </c>
      <c r="F152" s="428">
        <v>2024</v>
      </c>
      <c r="G152" s="430" t="s">
        <v>148</v>
      </c>
      <c r="H152" s="620">
        <f t="shared" si="123"/>
        <v>0</v>
      </c>
      <c r="I152" s="571">
        <f t="shared" si="124"/>
        <v>0</v>
      </c>
      <c r="J152" s="601">
        <f t="shared" si="125"/>
        <v>0</v>
      </c>
      <c r="K152" s="912"/>
      <c r="L152" s="659"/>
      <c r="M152" s="631"/>
      <c r="N152" s="620">
        <f t="shared" si="126"/>
        <v>0</v>
      </c>
      <c r="O152" s="571">
        <f t="shared" si="127"/>
        <v>0</v>
      </c>
      <c r="P152" s="621">
        <f t="shared" si="128"/>
        <v>0</v>
      </c>
      <c r="Q152" s="439">
        <f t="shared" si="151"/>
        <v>0</v>
      </c>
      <c r="R152" s="431">
        <f t="shared" si="152"/>
        <v>0</v>
      </c>
      <c r="S152" s="509">
        <f t="shared" si="153"/>
        <v>0</v>
      </c>
      <c r="T152" s="912"/>
      <c r="U152" s="631"/>
      <c r="V152" s="912"/>
      <c r="W152" s="658"/>
      <c r="X152" s="631"/>
      <c r="Y152" s="914">
        <f>Y153+Y154</f>
        <v>0</v>
      </c>
      <c r="Z152" s="426">
        <f>Z153+Z154</f>
        <v>0</v>
      </c>
      <c r="AA152" s="426">
        <f>AA153+AA154</f>
        <v>0</v>
      </c>
      <c r="AB152" s="426">
        <f>AB153+AB154</f>
        <v>0</v>
      </c>
      <c r="AC152" s="632"/>
      <c r="AD152" s="632"/>
      <c r="AE152" s="638"/>
      <c r="AF152" s="630"/>
      <c r="AG152" s="630"/>
      <c r="AH152" s="630"/>
      <c r="AI152" s="630"/>
      <c r="AJ152" s="631"/>
      <c r="AK152" s="918"/>
      <c r="AL152" s="632"/>
      <c r="AM152" s="632"/>
      <c r="AN152" s="632"/>
      <c r="AO152" s="632"/>
      <c r="AP152" s="919"/>
      <c r="AQ152" s="638"/>
      <c r="AR152" s="630"/>
      <c r="AS152" s="630"/>
      <c r="AT152" s="630"/>
      <c r="AU152" s="630"/>
      <c r="AV152" s="631"/>
      <c r="AW152" s="1217">
        <f t="shared" si="156"/>
        <v>0</v>
      </c>
      <c r="AX152" s="1218">
        <f>AX153+AX154</f>
        <v>0</v>
      </c>
      <c r="AY152" s="1218">
        <f t="shared" si="157"/>
        <v>0</v>
      </c>
      <c r="AZ152" s="1219"/>
      <c r="BA152" s="1218">
        <f t="shared" si="158"/>
        <v>0</v>
      </c>
      <c r="BB152" s="1218">
        <f>BB153+BB154</f>
        <v>0</v>
      </c>
      <c r="BC152" s="1218">
        <f t="shared" si="159"/>
        <v>0</v>
      </c>
      <c r="BD152" s="1220"/>
      <c r="BE152" s="1218">
        <f t="shared" si="145"/>
        <v>0</v>
      </c>
      <c r="BF152" s="1218">
        <f t="shared" si="150"/>
        <v>0</v>
      </c>
      <c r="BG152" s="1218">
        <f t="shared" si="154"/>
        <v>0</v>
      </c>
      <c r="BH152" s="1227">
        <f t="shared" si="155"/>
        <v>0</v>
      </c>
      <c r="BI152" s="1212">
        <f>MAX(BJ152+BK152,CR_REF!$D$62*CSV_CR_SCEN!AW152)</f>
        <v>0</v>
      </c>
      <c r="BJ152" s="1228">
        <f>BJ153+BJ154</f>
        <v>0</v>
      </c>
      <c r="BK152" s="1228">
        <f>BK153+BK154</f>
        <v>0</v>
      </c>
      <c r="BL152" s="1219"/>
      <c r="BM152" s="1218">
        <f>MAX(BN152+BO152,CR_REF!$D$63*CSV_CR_SCEN!BA152)</f>
        <v>0</v>
      </c>
      <c r="BN152" s="1228">
        <f>BN153+BN154</f>
        <v>0</v>
      </c>
      <c r="BO152" s="1228">
        <f>BO153+BO154</f>
        <v>0</v>
      </c>
      <c r="BP152" s="1220"/>
      <c r="BQ152" s="1218">
        <f>MAX(BR152+BS152+BT152, CR_REF!$D$64*CSV_CR_SCEN!BE152)</f>
        <v>0</v>
      </c>
      <c r="BR152" s="1228">
        <f>BR153+BR154</f>
        <v>0</v>
      </c>
      <c r="BS152" s="1228">
        <f>BS153+BS154</f>
        <v>0</v>
      </c>
      <c r="BT152" s="1228">
        <f>BT153+BT154</f>
        <v>0</v>
      </c>
      <c r="BU152" s="1223"/>
      <c r="BV152" s="1225"/>
      <c r="BW152" s="1291"/>
      <c r="BX152" s="1224"/>
      <c r="BY152" s="1239"/>
      <c r="BZ152" s="902"/>
      <c r="CA152" s="903"/>
      <c r="CB152" s="613">
        <f t="shared" si="141"/>
        <v>0</v>
      </c>
      <c r="CC152" s="577">
        <f t="shared" si="142"/>
        <v>0</v>
      </c>
      <c r="CD152" s="614">
        <f t="shared" si="143"/>
        <v>0</v>
      </c>
      <c r="CE152" s="653"/>
      <c r="CF152" s="651"/>
      <c r="CG152" s="655"/>
    </row>
    <row r="153" spans="1:85" ht="13.15" customHeight="1">
      <c r="A153" s="425"/>
      <c r="B153" s="425"/>
      <c r="C153" s="425"/>
      <c r="D153" s="427" t="s">
        <v>16</v>
      </c>
      <c r="E153" s="429" t="s">
        <v>208</v>
      </c>
      <c r="F153" s="428">
        <v>2024</v>
      </c>
      <c r="G153" s="432" t="s">
        <v>146</v>
      </c>
      <c r="H153" s="620">
        <f t="shared" si="123"/>
        <v>0</v>
      </c>
      <c r="I153" s="571">
        <f t="shared" si="124"/>
        <v>0</v>
      </c>
      <c r="J153" s="601">
        <f t="shared" si="125"/>
        <v>0</v>
      </c>
      <c r="K153" s="912"/>
      <c r="L153" s="659"/>
      <c r="M153" s="631"/>
      <c r="N153" s="620">
        <f t="shared" si="126"/>
        <v>0</v>
      </c>
      <c r="O153" s="571">
        <f t="shared" si="127"/>
        <v>0</v>
      </c>
      <c r="P153" s="621">
        <f t="shared" si="128"/>
        <v>0</v>
      </c>
      <c r="Q153" s="439">
        <f t="shared" si="151"/>
        <v>0</v>
      </c>
      <c r="R153" s="431">
        <f t="shared" si="152"/>
        <v>0</v>
      </c>
      <c r="S153" s="509">
        <f t="shared" si="153"/>
        <v>0</v>
      </c>
      <c r="T153" s="912"/>
      <c r="U153" s="631"/>
      <c r="V153" s="912"/>
      <c r="W153" s="658"/>
      <c r="X153" s="631"/>
      <c r="Y153" s="914">
        <f>AE153*H153</f>
        <v>0</v>
      </c>
      <c r="Z153" s="426">
        <f>AF153*H153</f>
        <v>0</v>
      </c>
      <c r="AA153" s="426">
        <f>AG153*I153</f>
        <v>0</v>
      </c>
      <c r="AB153" s="426">
        <f>AH153*I153</f>
        <v>0</v>
      </c>
      <c r="AC153" s="632"/>
      <c r="AD153" s="632"/>
      <c r="AE153" s="439">
        <f>_xlfn.NORM.S.DIST(_xlfn.NORM.S.INV(MAX(AVERAGE(AE21,AE43,AE65, AE87, AE109),CR_REF!$D$66))+CR_REF!N41, TRUE)</f>
        <v>1.1178243865504224E-3</v>
      </c>
      <c r="AF153" s="431">
        <f>_xlfn.NORM.S.DIST(_xlfn.NORM.S.INV(MAX(AVERAGE(AF21,AF43,AF65, AF87, AF109),CR_REF!$D$66))+CR_REF!O41, TRUE)</f>
        <v>2.3684157037824048E-3</v>
      </c>
      <c r="AG153" s="431">
        <f>AVERAGE(AG21,AG43,AG65, AG87, AG109)*CR_REF!X41</f>
        <v>0</v>
      </c>
      <c r="AH153" s="431">
        <f>_xlfn.NORM.S.DIST(_xlfn.NORM.S.INV(MAX(AVERAGE(AH21,AH43,AH65,AH87, AH109),CR_REF!$D$66))+CR_REF!Q41, TRUE)</f>
        <v>2.2059921975429281E-3</v>
      </c>
      <c r="AI153" s="630"/>
      <c r="AJ153" s="631"/>
      <c r="AK153" s="918"/>
      <c r="AL153" s="632"/>
      <c r="AM153" s="632"/>
      <c r="AN153" s="632"/>
      <c r="AO153" s="632"/>
      <c r="AP153" s="919"/>
      <c r="AQ153" s="439">
        <f>_xlfn.NORM.S.DIST(_xlfn.NORM.S.INV(MAX(AVERAGE(AQ21,AQ43,AQ65, AQ87, AQ109),CR_REF!$D$66))+CR_REF!N41, TRUE)</f>
        <v>1.1178243865504224E-3</v>
      </c>
      <c r="AR153" s="431">
        <f>_xlfn.NORM.S.DIST(_xlfn.NORM.S.INV(MAX(AVERAGE(AR21,AR43,AR65, AR87, AR109),CR_REF!$D$66))+CR_REF!O41, TRUE)</f>
        <v>2.3684157037824048E-3</v>
      </c>
      <c r="AS153" s="431">
        <f>AVERAGE(AS21,AS43,AS65, AS87, AS109)*CR_REF!X41</f>
        <v>0</v>
      </c>
      <c r="AT153" s="431">
        <f>_xlfn.NORM.S.DIST(_xlfn.NORM.S.INV(MAX(AVERAGE(AT21,AT43,AT65, AT87, AT109),CR_REF!$D$66))+CR_REF!Q41, TRUE)</f>
        <v>2.2059921975429281E-3</v>
      </c>
      <c r="AU153" s="630"/>
      <c r="AV153" s="631"/>
      <c r="AW153" s="1217">
        <f t="shared" si="156"/>
        <v>0</v>
      </c>
      <c r="AX153" s="1218">
        <f>H153*(1-AE153-AF153)</f>
        <v>0</v>
      </c>
      <c r="AY153" s="1218">
        <f t="shared" si="157"/>
        <v>0</v>
      </c>
      <c r="AZ153" s="1219"/>
      <c r="BA153" s="1218">
        <f t="shared" si="158"/>
        <v>0</v>
      </c>
      <c r="BB153" s="1218">
        <f>I153*(1-AG153-AH153)</f>
        <v>0</v>
      </c>
      <c r="BC153" s="1218">
        <f t="shared" si="159"/>
        <v>0</v>
      </c>
      <c r="BD153" s="1220"/>
      <c r="BE153" s="1218">
        <f t="shared" si="145"/>
        <v>0</v>
      </c>
      <c r="BF153" s="1218">
        <f t="shared" si="150"/>
        <v>0</v>
      </c>
      <c r="BG153" s="1218">
        <f t="shared" si="154"/>
        <v>0</v>
      </c>
      <c r="BH153" s="1227">
        <f t="shared" si="155"/>
        <v>0</v>
      </c>
      <c r="BI153" s="1212">
        <f>MAX(BJ153+BK153,CR_REF!$D$62*CSV_CR_SCEN!AW153)</f>
        <v>0</v>
      </c>
      <c r="BJ153" s="1228">
        <f>AX153*BU153*BV153</f>
        <v>0</v>
      </c>
      <c r="BK153" s="1228">
        <f>AY153*BU153*BV153</f>
        <v>0</v>
      </c>
      <c r="BL153" s="1219"/>
      <c r="BM153" s="1218">
        <f>MAX(BN153+BO153,CR_REF!$D$63*CSV_CR_SCEN!BA153)</f>
        <v>0</v>
      </c>
      <c r="BN153" s="1228">
        <f>BB153*CF153</f>
        <v>0</v>
      </c>
      <c r="BO153" s="1228">
        <f>BC153*CE153</f>
        <v>0</v>
      </c>
      <c r="BP153" s="1220"/>
      <c r="BQ153" s="1218">
        <f>MAX(BR153+BS153+BT153, CR_REF!$D$64*CSV_CR_SCEN!BE153)</f>
        <v>0</v>
      </c>
      <c r="BR153" s="1228">
        <f>BF153*CG153</f>
        <v>0</v>
      </c>
      <c r="BS153" s="1228">
        <f>BG153*BZ153</f>
        <v>0</v>
      </c>
      <c r="BT153" s="1228">
        <f>BH153*CA153</f>
        <v>0</v>
      </c>
      <c r="BU153" s="1229">
        <f>AF175</f>
        <v>2.1635906588111002E-3</v>
      </c>
      <c r="BV153" s="1295">
        <f>BZ175</f>
        <v>0</v>
      </c>
      <c r="BW153" s="1291"/>
      <c r="BX153" s="1230">
        <f>AH175</f>
        <v>2.3837996961767931E-3</v>
      </c>
      <c r="BY153" s="1239"/>
      <c r="BZ153" s="613">
        <f>MIN(100%,MAX(IFERROR(AVERAGE(BZ21,BZ43,BZ65, BZ87, BZ109),0),BV109)+CR_REF!AA41)</f>
        <v>0</v>
      </c>
      <c r="CA153" s="614">
        <f>MIN(100%,MAX(IFERROR(AVERAGE(CA21,CA43,CA65, CA87, CA109),0),BY109)+CR_REF!AA41)</f>
        <v>0</v>
      </c>
      <c r="CB153" s="613">
        <f t="shared" si="141"/>
        <v>0</v>
      </c>
      <c r="CC153" s="577">
        <f t="shared" si="142"/>
        <v>0</v>
      </c>
      <c r="CD153" s="614">
        <f t="shared" si="143"/>
        <v>0</v>
      </c>
      <c r="CE153" s="616">
        <f>MIN(IF(CE109&lt;0.05, IF(CF109&lt;0.05, CR_REF!$D$58,CF109), CE109) +CR_REF!$F$78, 0.25)</f>
        <v>0.05</v>
      </c>
      <c r="CF153" s="656">
        <f>MIN(IF(CF109&lt;0.05,CR_REF!$D$58,CF109)+CR_REF!$F$78, 0.4)</f>
        <v>0.05</v>
      </c>
      <c r="CG153" s="614">
        <f>MIN(100%,MAX(CG109,BY109,BV109)+CR_REF!AA41)</f>
        <v>0</v>
      </c>
    </row>
    <row r="154" spans="1:85" ht="13.15" customHeight="1">
      <c r="A154" s="425"/>
      <c r="B154" s="425"/>
      <c r="C154" s="425"/>
      <c r="D154" s="427" t="s">
        <v>16</v>
      </c>
      <c r="E154" s="429" t="s">
        <v>208</v>
      </c>
      <c r="F154" s="428">
        <v>2024</v>
      </c>
      <c r="G154" s="432" t="s">
        <v>186</v>
      </c>
      <c r="H154" s="620">
        <f t="shared" si="123"/>
        <v>0</v>
      </c>
      <c r="I154" s="571">
        <f t="shared" si="124"/>
        <v>0</v>
      </c>
      <c r="J154" s="601">
        <f t="shared" si="125"/>
        <v>0</v>
      </c>
      <c r="K154" s="912"/>
      <c r="L154" s="659"/>
      <c r="M154" s="631"/>
      <c r="N154" s="620">
        <f t="shared" si="126"/>
        <v>0</v>
      </c>
      <c r="O154" s="571">
        <f t="shared" si="127"/>
        <v>0</v>
      </c>
      <c r="P154" s="621">
        <f t="shared" si="128"/>
        <v>0</v>
      </c>
      <c r="Q154" s="439">
        <f t="shared" si="151"/>
        <v>0</v>
      </c>
      <c r="R154" s="431">
        <f t="shared" si="152"/>
        <v>0</v>
      </c>
      <c r="S154" s="509">
        <f t="shared" si="153"/>
        <v>0</v>
      </c>
      <c r="T154" s="912"/>
      <c r="U154" s="631"/>
      <c r="V154" s="912"/>
      <c r="W154" s="658"/>
      <c r="X154" s="631"/>
      <c r="Y154" s="914">
        <f>AE154*H154</f>
        <v>0</v>
      </c>
      <c r="Z154" s="426">
        <f>AF154*H154</f>
        <v>0</v>
      </c>
      <c r="AA154" s="426">
        <f>AG154*I154</f>
        <v>0</v>
      </c>
      <c r="AB154" s="426">
        <f>AH154*I154</f>
        <v>0</v>
      </c>
      <c r="AC154" s="632"/>
      <c r="AD154" s="632"/>
      <c r="AE154" s="439">
        <f>_xlfn.NORM.S.DIST(_xlfn.NORM.S.INV(MAX(AVERAGE(AE22,AE44,AE66, AE88, AE110),CR_REF!$D$66))+CR_REF!N42, TRUE)</f>
        <v>2.893454020188036E-4</v>
      </c>
      <c r="AF154" s="431">
        <f>_xlfn.NORM.S.DIST(_xlfn.NORM.S.INV(MAX(AVERAGE(AF22,AF44,AF66, AF88, AF110),CR_REF!$D$66))+CR_REF!O42, TRUE)</f>
        <v>1.4595869401459209E-3</v>
      </c>
      <c r="AG154" s="431">
        <f>AVERAGE(AG22,AG44,AG66, AG88, AG110)*CR_REF!X42</f>
        <v>0</v>
      </c>
      <c r="AH154" s="431">
        <f>_xlfn.NORM.S.DIST(_xlfn.NORM.S.INV(MAX(AVERAGE(AH22,AH44,AH66,AH88, AH110),CR_REF!$D$66))+CR_REF!Q42, TRUE)</f>
        <v>2.0440762863507653E-3</v>
      </c>
      <c r="AI154" s="630"/>
      <c r="AJ154" s="631"/>
      <c r="AK154" s="918"/>
      <c r="AL154" s="632"/>
      <c r="AM154" s="632"/>
      <c r="AN154" s="632"/>
      <c r="AO154" s="632"/>
      <c r="AP154" s="919"/>
      <c r="AQ154" s="439">
        <f>_xlfn.NORM.S.DIST(_xlfn.NORM.S.INV(MAX(AVERAGE(AQ22,AQ44,AQ66, AQ88, AQ110),CR_REF!$D$66))+CR_REF!N42, TRUE)</f>
        <v>2.893454020188036E-4</v>
      </c>
      <c r="AR154" s="431">
        <f>_xlfn.NORM.S.DIST(_xlfn.NORM.S.INV(MAX(AVERAGE(AR22,AR44,AR66, AR88, AR110),CR_REF!$D$66))+CR_REF!O42, TRUE)</f>
        <v>1.4595869401459209E-3</v>
      </c>
      <c r="AS154" s="431">
        <f>AVERAGE(AS22,AS44,AS66, AS88, AS110)*CR_REF!X42</f>
        <v>0</v>
      </c>
      <c r="AT154" s="431">
        <f>_xlfn.NORM.S.DIST(_xlfn.NORM.S.INV(MAX(AVERAGE(AT22,AT44,AT66, AT88, AT110),CR_REF!$D$66))+CR_REF!Q42, TRUE)</f>
        <v>2.0440762863507653E-3</v>
      </c>
      <c r="AU154" s="630"/>
      <c r="AV154" s="631"/>
      <c r="AW154" s="1217">
        <f t="shared" si="156"/>
        <v>0</v>
      </c>
      <c r="AX154" s="1218">
        <f>H154*(1-AE154-AF154)</f>
        <v>0</v>
      </c>
      <c r="AY154" s="1218">
        <f t="shared" si="157"/>
        <v>0</v>
      </c>
      <c r="AZ154" s="1219"/>
      <c r="BA154" s="1218">
        <f t="shared" si="158"/>
        <v>0</v>
      </c>
      <c r="BB154" s="1218">
        <f>I154*(1-AG154-AH154)</f>
        <v>0</v>
      </c>
      <c r="BC154" s="1218">
        <f t="shared" si="159"/>
        <v>0</v>
      </c>
      <c r="BD154" s="1220"/>
      <c r="BE154" s="1218">
        <f t="shared" si="145"/>
        <v>0</v>
      </c>
      <c r="BF154" s="1218">
        <f t="shared" si="150"/>
        <v>0</v>
      </c>
      <c r="BG154" s="1218">
        <f t="shared" si="154"/>
        <v>0</v>
      </c>
      <c r="BH154" s="1227">
        <f t="shared" si="155"/>
        <v>0</v>
      </c>
      <c r="BI154" s="1212">
        <f>MAX(BJ154+BK154,CR_REF!$D$62*CSV_CR_SCEN!AW154)</f>
        <v>0</v>
      </c>
      <c r="BJ154" s="1228">
        <f>AX154*BU154*BV154</f>
        <v>0</v>
      </c>
      <c r="BK154" s="1228">
        <f>AY154*BU154*BV154</f>
        <v>0</v>
      </c>
      <c r="BL154" s="1219"/>
      <c r="BM154" s="1218">
        <f>MAX(BN154+BO154,CR_REF!$D$63*CSV_CR_SCEN!BA154)</f>
        <v>0</v>
      </c>
      <c r="BN154" s="1228">
        <f>BB154*CF154</f>
        <v>0</v>
      </c>
      <c r="BO154" s="1228">
        <f>BC154*CE154</f>
        <v>0</v>
      </c>
      <c r="BP154" s="1220"/>
      <c r="BQ154" s="1218">
        <f>MAX(BR154+BS154+BT154, CR_REF!$D$64*CSV_CR_SCEN!BE154)</f>
        <v>0</v>
      </c>
      <c r="BR154" s="1228">
        <f>BF154*CG154</f>
        <v>0</v>
      </c>
      <c r="BS154" s="1228">
        <f>BG154*BZ154</f>
        <v>0</v>
      </c>
      <c r="BT154" s="1228">
        <f>BH154*CA154</f>
        <v>0</v>
      </c>
      <c r="BU154" s="1229">
        <f>AF176</f>
        <v>1.3920830532206695E-3</v>
      </c>
      <c r="BV154" s="1295">
        <f>BZ176</f>
        <v>0</v>
      </c>
      <c r="BW154" s="1291"/>
      <c r="BX154" s="1230">
        <f>AH176</f>
        <v>1.9034047463396243E-3</v>
      </c>
      <c r="BY154" s="1239"/>
      <c r="BZ154" s="613">
        <f>MIN(100%,MAX(IFERROR(AVERAGE(BZ22,BZ44,BZ66, BZ88, BZ110),0),BV110)+CR_REF!AA42)</f>
        <v>0</v>
      </c>
      <c r="CA154" s="614">
        <f>MIN(100%,MAX(IFERROR(AVERAGE(CA22,CA44,CA66, CA88, CA110),0),BY110)+CR_REF!AA42)</f>
        <v>0</v>
      </c>
      <c r="CB154" s="613">
        <f t="shared" si="141"/>
        <v>0</v>
      </c>
      <c r="CC154" s="577">
        <f t="shared" si="142"/>
        <v>0</v>
      </c>
      <c r="CD154" s="614">
        <f t="shared" si="143"/>
        <v>0</v>
      </c>
      <c r="CE154" s="616">
        <f>MIN(IF(CE110&lt;0.05, IF(CF110&lt;0.05, CR_REF!$D$58,CF110), CE110) +CR_REF!$F$78, 0.25)</f>
        <v>0.05</v>
      </c>
      <c r="CF154" s="656">
        <f>MIN(IF(CF110&lt;0.05,CR_REF!$D$58,CF110)+CR_REF!$F$78, 0.4)</f>
        <v>0.05</v>
      </c>
      <c r="CG154" s="614">
        <f>MIN(100%,MAX(CG110,BY110,BV110)+CR_REF!AA42)</f>
        <v>0</v>
      </c>
    </row>
    <row r="155" spans="1:85" ht="13.15" customHeight="1">
      <c r="A155" s="425"/>
      <c r="B155" s="425"/>
      <c r="C155" s="425"/>
      <c r="D155" s="427" t="s">
        <v>18</v>
      </c>
      <c r="E155" s="429" t="s">
        <v>208</v>
      </c>
      <c r="F155" s="428">
        <v>2024</v>
      </c>
      <c r="G155" s="430" t="s">
        <v>185</v>
      </c>
      <c r="H155" s="620">
        <f t="shared" si="123"/>
        <v>0</v>
      </c>
      <c r="I155" s="571">
        <f t="shared" si="124"/>
        <v>0</v>
      </c>
      <c r="J155" s="601">
        <f t="shared" si="125"/>
        <v>0</v>
      </c>
      <c r="K155" s="912"/>
      <c r="L155" s="659"/>
      <c r="M155" s="631"/>
      <c r="N155" s="620">
        <f t="shared" si="126"/>
        <v>0</v>
      </c>
      <c r="O155" s="571">
        <f t="shared" si="127"/>
        <v>0</v>
      </c>
      <c r="P155" s="621">
        <f t="shared" si="128"/>
        <v>0</v>
      </c>
      <c r="Q155" s="439">
        <f t="shared" si="151"/>
        <v>0</v>
      </c>
      <c r="R155" s="431">
        <f t="shared" si="152"/>
        <v>0</v>
      </c>
      <c r="S155" s="509">
        <f t="shared" si="153"/>
        <v>0</v>
      </c>
      <c r="T155" s="912"/>
      <c r="U155" s="631"/>
      <c r="V155" s="912"/>
      <c r="W155" s="658"/>
      <c r="X155" s="631"/>
      <c r="Y155" s="914">
        <f>Y156+Y157+Y158</f>
        <v>0</v>
      </c>
      <c r="Z155" s="426">
        <f>Z156+Z157+Z158</f>
        <v>0</v>
      </c>
      <c r="AA155" s="426">
        <f>AA156+AA157+AA158</f>
        <v>0</v>
      </c>
      <c r="AB155" s="426">
        <f>AB156+AB157+AB158</f>
        <v>0</v>
      </c>
      <c r="AC155" s="632"/>
      <c r="AD155" s="632"/>
      <c r="AE155" s="638"/>
      <c r="AF155" s="630"/>
      <c r="AG155" s="630"/>
      <c r="AH155" s="630"/>
      <c r="AI155" s="630"/>
      <c r="AJ155" s="631"/>
      <c r="AK155" s="918"/>
      <c r="AL155" s="632"/>
      <c r="AM155" s="632"/>
      <c r="AN155" s="632"/>
      <c r="AO155" s="632"/>
      <c r="AP155" s="919"/>
      <c r="AQ155" s="638"/>
      <c r="AR155" s="630"/>
      <c r="AS155" s="630"/>
      <c r="AT155" s="630"/>
      <c r="AU155" s="630"/>
      <c r="AV155" s="631"/>
      <c r="AW155" s="1217">
        <f t="shared" si="156"/>
        <v>0</v>
      </c>
      <c r="AX155" s="1218">
        <f>AX156+AX157+AX158</f>
        <v>0</v>
      </c>
      <c r="AY155" s="1218">
        <f t="shared" si="157"/>
        <v>0</v>
      </c>
      <c r="AZ155" s="1219"/>
      <c r="BA155" s="1218">
        <f t="shared" si="158"/>
        <v>0</v>
      </c>
      <c r="BB155" s="1218">
        <f>BB156+BB157+BB158</f>
        <v>0</v>
      </c>
      <c r="BC155" s="1218">
        <f t="shared" si="159"/>
        <v>0</v>
      </c>
      <c r="BD155" s="1220"/>
      <c r="BE155" s="1218">
        <f t="shared" si="145"/>
        <v>0</v>
      </c>
      <c r="BF155" s="1218">
        <f t="shared" si="150"/>
        <v>0</v>
      </c>
      <c r="BG155" s="1218">
        <f t="shared" si="154"/>
        <v>0</v>
      </c>
      <c r="BH155" s="1227">
        <f t="shared" si="155"/>
        <v>0</v>
      </c>
      <c r="BI155" s="1212">
        <f>MAX(BJ155+BK155,CR_REF!$D$62*CSV_CR_SCEN!AW155)</f>
        <v>0</v>
      </c>
      <c r="BJ155" s="1228">
        <f>BJ156+BJ157+BJ158</f>
        <v>0</v>
      </c>
      <c r="BK155" s="1228">
        <f>BK156+BK157+BK158</f>
        <v>0</v>
      </c>
      <c r="BL155" s="1219"/>
      <c r="BM155" s="1218">
        <f>MAX(BN155+BO155,CR_REF!$D$63*CSV_CR_SCEN!BA155)</f>
        <v>0</v>
      </c>
      <c r="BN155" s="1228">
        <f>BN156+BN157+BN158</f>
        <v>0</v>
      </c>
      <c r="BO155" s="1228">
        <f>BO156+BO157+BO158</f>
        <v>0</v>
      </c>
      <c r="BP155" s="1220"/>
      <c r="BQ155" s="1218">
        <f>MAX(BR155+BS155+BT155, CR_REF!$D$64*CSV_CR_SCEN!BE155)</f>
        <v>0</v>
      </c>
      <c r="BR155" s="1228">
        <f>BR156+BR157+BR158</f>
        <v>0</v>
      </c>
      <c r="BS155" s="1228">
        <f>BS156+BS157+BS158</f>
        <v>0</v>
      </c>
      <c r="BT155" s="1228">
        <f>BT156+BT157+BT158</f>
        <v>0</v>
      </c>
      <c r="BU155" s="1223"/>
      <c r="BV155" s="1225"/>
      <c r="BW155" s="1291"/>
      <c r="BX155" s="1224"/>
      <c r="BY155" s="1239"/>
      <c r="BZ155" s="902"/>
      <c r="CA155" s="903"/>
      <c r="CB155" s="613">
        <f t="shared" si="141"/>
        <v>0</v>
      </c>
      <c r="CC155" s="577">
        <f t="shared" si="142"/>
        <v>0</v>
      </c>
      <c r="CD155" s="614">
        <f t="shared" si="143"/>
        <v>0</v>
      </c>
      <c r="CE155" s="653"/>
      <c r="CF155" s="651"/>
      <c r="CG155" s="655"/>
    </row>
    <row r="156" spans="1:85" ht="13.15" customHeight="1">
      <c r="A156" s="425"/>
      <c r="B156" s="425"/>
      <c r="C156" s="425"/>
      <c r="D156" s="427" t="s">
        <v>16</v>
      </c>
      <c r="E156" s="429" t="s">
        <v>208</v>
      </c>
      <c r="F156" s="428">
        <v>2024</v>
      </c>
      <c r="G156" s="432" t="s">
        <v>401</v>
      </c>
      <c r="H156" s="620">
        <f t="shared" si="123"/>
        <v>0</v>
      </c>
      <c r="I156" s="571">
        <f t="shared" si="124"/>
        <v>0</v>
      </c>
      <c r="J156" s="601">
        <f t="shared" si="125"/>
        <v>0</v>
      </c>
      <c r="K156" s="912"/>
      <c r="L156" s="659"/>
      <c r="M156" s="631"/>
      <c r="N156" s="620">
        <f t="shared" si="126"/>
        <v>0</v>
      </c>
      <c r="O156" s="571">
        <f t="shared" si="127"/>
        <v>0</v>
      </c>
      <c r="P156" s="621">
        <f t="shared" si="128"/>
        <v>0</v>
      </c>
      <c r="Q156" s="439">
        <f t="shared" si="151"/>
        <v>0</v>
      </c>
      <c r="R156" s="431">
        <f t="shared" si="152"/>
        <v>0</v>
      </c>
      <c r="S156" s="509">
        <f t="shared" si="153"/>
        <v>0</v>
      </c>
      <c r="T156" s="912"/>
      <c r="U156" s="631"/>
      <c r="V156" s="912"/>
      <c r="W156" s="658"/>
      <c r="X156" s="631"/>
      <c r="Y156" s="914">
        <f>AE156*H156</f>
        <v>0</v>
      </c>
      <c r="Z156" s="426">
        <f t="shared" ref="Z156:AA158" si="160">AF156*H156</f>
        <v>0</v>
      </c>
      <c r="AA156" s="426">
        <f t="shared" si="160"/>
        <v>0</v>
      </c>
      <c r="AB156" s="426">
        <f>AH156*I156</f>
        <v>0</v>
      </c>
      <c r="AC156" s="632"/>
      <c r="AD156" s="632"/>
      <c r="AE156" s="439">
        <f>_xlfn.NORM.S.DIST(_xlfn.NORM.S.INV(MAX(AVERAGE(AE24,AE46,AE68, AE90, AE112),CR_REF!$D$66))+CR_REF!N44, TRUE)</f>
        <v>1.1178243865504224E-3</v>
      </c>
      <c r="AF156" s="431">
        <f>_xlfn.NORM.S.DIST(_xlfn.NORM.S.INV(MAX(AVERAGE(AF24,AF46,AF68, AF90, AF112),CR_REF!$D$66))+CR_REF!O44, TRUE)</f>
        <v>2.3684157037824048E-3</v>
      </c>
      <c r="AG156" s="431">
        <f>AVERAGE(AG24,AG46,AG68, AG90, AG112)*CR_REF!X44</f>
        <v>0</v>
      </c>
      <c r="AH156" s="431">
        <f>_xlfn.NORM.S.DIST(_xlfn.NORM.S.INV(MAX(AVERAGE(AH24,AH46,AH68,AH90, AH112),CR_REF!$D$66))+CR_REF!Q44, TRUE)</f>
        <v>2.2059921975429281E-3</v>
      </c>
      <c r="AI156" s="630"/>
      <c r="AJ156" s="631"/>
      <c r="AK156" s="918"/>
      <c r="AL156" s="632"/>
      <c r="AM156" s="632"/>
      <c r="AN156" s="632"/>
      <c r="AO156" s="632"/>
      <c r="AP156" s="919"/>
      <c r="AQ156" s="439">
        <f>_xlfn.NORM.S.DIST(_xlfn.NORM.S.INV(MAX(AVERAGE(AQ24,AQ46,AQ68, AQ90, AQ112),CR_REF!$D$66))+CR_REF!N44, TRUE)</f>
        <v>1.1178243865504224E-3</v>
      </c>
      <c r="AR156" s="431">
        <f>_xlfn.NORM.S.DIST(_xlfn.NORM.S.INV(MAX(AVERAGE(AR24,AR46,AR68, AR90, AR112),CR_REF!$D$66))+CR_REF!O44, TRUE)</f>
        <v>2.3684157037824048E-3</v>
      </c>
      <c r="AS156" s="431">
        <f>AVERAGE(AS24,AS46,AS68, AS90, AS112)*CR_REF!X44</f>
        <v>0</v>
      </c>
      <c r="AT156" s="431">
        <f>_xlfn.NORM.S.DIST(_xlfn.NORM.S.INV(MAX(AVERAGE(AT24,AT46,AT68, AT90, AT112),CR_REF!$D$66))+CR_REF!Q44, TRUE)</f>
        <v>2.2059921975429281E-3</v>
      </c>
      <c r="AU156" s="630"/>
      <c r="AV156" s="631"/>
      <c r="AW156" s="1217">
        <f t="shared" si="156"/>
        <v>0</v>
      </c>
      <c r="AX156" s="1218">
        <f>H156*(1-AE156-AF156)</f>
        <v>0</v>
      </c>
      <c r="AY156" s="1218">
        <f t="shared" si="157"/>
        <v>0</v>
      </c>
      <c r="AZ156" s="1219"/>
      <c r="BA156" s="1218">
        <f t="shared" si="158"/>
        <v>0</v>
      </c>
      <c r="BB156" s="1218">
        <f>I156*(1-AG156-AH156)</f>
        <v>0</v>
      </c>
      <c r="BC156" s="1218">
        <f t="shared" si="159"/>
        <v>0</v>
      </c>
      <c r="BD156" s="1220"/>
      <c r="BE156" s="1218">
        <f t="shared" si="145"/>
        <v>0</v>
      </c>
      <c r="BF156" s="1218">
        <f t="shared" si="150"/>
        <v>0</v>
      </c>
      <c r="BG156" s="1218">
        <f t="shared" si="154"/>
        <v>0</v>
      </c>
      <c r="BH156" s="1227">
        <f t="shared" si="155"/>
        <v>0</v>
      </c>
      <c r="BI156" s="1212">
        <f>MAX(BJ156+BK156,CR_REF!$D$62*CSV_CR_SCEN!AW156)</f>
        <v>0</v>
      </c>
      <c r="BJ156" s="1228">
        <f>AX156*BU156*BV156</f>
        <v>0</v>
      </c>
      <c r="BK156" s="1228">
        <f>AY156*BU156*BV156</f>
        <v>0</v>
      </c>
      <c r="BL156" s="1219"/>
      <c r="BM156" s="1218">
        <f>MAX(BN156+BO156,CR_REF!$D$63*CSV_CR_SCEN!BA156)</f>
        <v>0</v>
      </c>
      <c r="BN156" s="1228">
        <f>BB156*CF156</f>
        <v>0</v>
      </c>
      <c r="BO156" s="1228">
        <f>BC156*CE156</f>
        <v>0</v>
      </c>
      <c r="BP156" s="1220"/>
      <c r="BQ156" s="1218">
        <f>MAX(BR156+BS156+BT156, CR_REF!$D$64*CSV_CR_SCEN!BE156)</f>
        <v>0</v>
      </c>
      <c r="BR156" s="1228">
        <f>BF156*CG156</f>
        <v>0</v>
      </c>
      <c r="BS156" s="1228">
        <f t="shared" ref="BS156:BT158" si="161">BG156*BZ156</f>
        <v>0</v>
      </c>
      <c r="BT156" s="1228">
        <f t="shared" si="161"/>
        <v>0</v>
      </c>
      <c r="BU156" s="1229">
        <f>AF178</f>
        <v>2.1635906588111002E-3</v>
      </c>
      <c r="BV156" s="1295">
        <f>BZ178</f>
        <v>0</v>
      </c>
      <c r="BW156" s="1291"/>
      <c r="BX156" s="1230">
        <f>AH178</f>
        <v>2.3837996961767931E-3</v>
      </c>
      <c r="BY156" s="1239"/>
      <c r="BZ156" s="613">
        <f>MIN(100%,MAX(IFERROR(AVERAGE(BZ24,BZ46,BZ68, BZ90, BZ112),0),BV112)+CR_REF!AA44)</f>
        <v>0</v>
      </c>
      <c r="CA156" s="614">
        <f>MIN(100%,MAX(IFERROR(AVERAGE(CA24,CA46,CA68, CA90, CA112),0),BY112)+CR_REF!AA44)</f>
        <v>0</v>
      </c>
      <c r="CB156" s="613">
        <f t="shared" si="141"/>
        <v>0</v>
      </c>
      <c r="CC156" s="577">
        <f t="shared" si="142"/>
        <v>0</v>
      </c>
      <c r="CD156" s="614">
        <f t="shared" si="143"/>
        <v>0</v>
      </c>
      <c r="CE156" s="616">
        <f>MIN(IF(CE112&lt;0.05, IF(CF112&lt;0.05, CR_REF!$D$58,CF112), CE112) +CR_REF!$F$78, 0.25)</f>
        <v>0.05</v>
      </c>
      <c r="CF156" s="656">
        <f>MIN(IF(CF112&lt;0.05,CR_REF!$D$58,CF112)+CR_REF!$F$78, 0.4)</f>
        <v>0.05</v>
      </c>
      <c r="CG156" s="614">
        <f>MIN(100%,MAX(CG112,BY112,BV112)+CR_REF!AA44)</f>
        <v>0</v>
      </c>
    </row>
    <row r="157" spans="1:85" ht="13.15" customHeight="1">
      <c r="A157" s="425"/>
      <c r="B157" s="425"/>
      <c r="C157" s="425"/>
      <c r="D157" s="427" t="s">
        <v>16</v>
      </c>
      <c r="E157" s="429" t="s">
        <v>208</v>
      </c>
      <c r="F157" s="428">
        <v>2024</v>
      </c>
      <c r="G157" s="432" t="s">
        <v>146</v>
      </c>
      <c r="H157" s="620">
        <f t="shared" si="123"/>
        <v>0</v>
      </c>
      <c r="I157" s="571">
        <f t="shared" si="124"/>
        <v>0</v>
      </c>
      <c r="J157" s="601">
        <f t="shared" si="125"/>
        <v>0</v>
      </c>
      <c r="K157" s="912"/>
      <c r="L157" s="659"/>
      <c r="M157" s="631"/>
      <c r="N157" s="620">
        <f t="shared" si="126"/>
        <v>0</v>
      </c>
      <c r="O157" s="571">
        <f t="shared" si="127"/>
        <v>0</v>
      </c>
      <c r="P157" s="621">
        <f t="shared" si="128"/>
        <v>0</v>
      </c>
      <c r="Q157" s="439">
        <f t="shared" si="151"/>
        <v>0</v>
      </c>
      <c r="R157" s="431">
        <f t="shared" si="152"/>
        <v>0</v>
      </c>
      <c r="S157" s="509">
        <f t="shared" si="153"/>
        <v>0</v>
      </c>
      <c r="T157" s="912"/>
      <c r="U157" s="631"/>
      <c r="V157" s="912"/>
      <c r="W157" s="658"/>
      <c r="X157" s="631"/>
      <c r="Y157" s="914">
        <f>AE157*H157</f>
        <v>0</v>
      </c>
      <c r="Z157" s="426">
        <f t="shared" si="160"/>
        <v>0</v>
      </c>
      <c r="AA157" s="426">
        <f t="shared" si="160"/>
        <v>0</v>
      </c>
      <c r="AB157" s="426">
        <f>AH157*I157</f>
        <v>0</v>
      </c>
      <c r="AC157" s="632"/>
      <c r="AD157" s="632"/>
      <c r="AE157" s="439">
        <f>_xlfn.NORM.S.DIST(_xlfn.NORM.S.INV(MAX(AVERAGE(AE25,AE47,AE69, AE91, AE113),CR_REF!$D$66))+CR_REF!N45, TRUE)</f>
        <v>1.1178243865504224E-3</v>
      </c>
      <c r="AF157" s="431">
        <f>_xlfn.NORM.S.DIST(_xlfn.NORM.S.INV(MAX(AVERAGE(AF25,AF47,AF69, AF91, AF113),CR_REF!$D$66))+CR_REF!O45, TRUE)</f>
        <v>2.3684157037824048E-3</v>
      </c>
      <c r="AG157" s="431">
        <f>AVERAGE(AG25,AG47,AG69, AG91, AG113)*CR_REF!X45</f>
        <v>0</v>
      </c>
      <c r="AH157" s="431">
        <f>_xlfn.NORM.S.DIST(_xlfn.NORM.S.INV(MAX(AVERAGE(AH25,AH47,AH69,AH91, AH113),CR_REF!$D$66))+CR_REF!Q45, TRUE)</f>
        <v>2.2059921975429281E-3</v>
      </c>
      <c r="AI157" s="630"/>
      <c r="AJ157" s="631"/>
      <c r="AK157" s="918"/>
      <c r="AL157" s="632"/>
      <c r="AM157" s="632"/>
      <c r="AN157" s="632"/>
      <c r="AO157" s="632"/>
      <c r="AP157" s="919"/>
      <c r="AQ157" s="439">
        <f>_xlfn.NORM.S.DIST(_xlfn.NORM.S.INV(MAX(AVERAGE(AQ25,AQ47,AQ69, AQ91, AQ113),CR_REF!$D$66))+CR_REF!N45, TRUE)</f>
        <v>1.1178243865504224E-3</v>
      </c>
      <c r="AR157" s="431">
        <f>_xlfn.NORM.S.DIST(_xlfn.NORM.S.INV(MAX(AVERAGE(AR25,AR47,AR69, AR91, AR113),CR_REF!$D$66))+CR_REF!O45, TRUE)</f>
        <v>2.3684157037824048E-3</v>
      </c>
      <c r="AS157" s="431">
        <f>AVERAGE(AS25,AS47,AS69, AS91, AS113)*CR_REF!X45</f>
        <v>0</v>
      </c>
      <c r="AT157" s="431">
        <f>_xlfn.NORM.S.DIST(_xlfn.NORM.S.INV(MAX(AVERAGE(AT25,AT47,AT69, AT91, AT113),CR_REF!$D$66))+CR_REF!Q45, TRUE)</f>
        <v>2.2059921975429281E-3</v>
      </c>
      <c r="AU157" s="630"/>
      <c r="AV157" s="631"/>
      <c r="AW157" s="1217">
        <f t="shared" si="156"/>
        <v>0</v>
      </c>
      <c r="AX157" s="1218">
        <f>H157*(1-AE157-AF157)</f>
        <v>0</v>
      </c>
      <c r="AY157" s="1218">
        <f t="shared" si="157"/>
        <v>0</v>
      </c>
      <c r="AZ157" s="1219"/>
      <c r="BA157" s="1218">
        <f t="shared" si="158"/>
        <v>0</v>
      </c>
      <c r="BB157" s="1218">
        <f>I157*(1-AG157-AH157)</f>
        <v>0</v>
      </c>
      <c r="BC157" s="1218">
        <f t="shared" si="159"/>
        <v>0</v>
      </c>
      <c r="BD157" s="1220"/>
      <c r="BE157" s="1218">
        <f t="shared" si="145"/>
        <v>0</v>
      </c>
      <c r="BF157" s="1218">
        <f t="shared" si="150"/>
        <v>0</v>
      </c>
      <c r="BG157" s="1218">
        <f t="shared" si="154"/>
        <v>0</v>
      </c>
      <c r="BH157" s="1227">
        <f t="shared" si="155"/>
        <v>0</v>
      </c>
      <c r="BI157" s="1212">
        <f>MAX(BJ157+BK157,CR_REF!$D$62*CSV_CR_SCEN!AW157)</f>
        <v>0</v>
      </c>
      <c r="BJ157" s="1228">
        <f>AX157*BU157*BV157</f>
        <v>0</v>
      </c>
      <c r="BK157" s="1228">
        <f>AY157*BU157*BV157</f>
        <v>0</v>
      </c>
      <c r="BL157" s="1219"/>
      <c r="BM157" s="1218">
        <f>MAX(BN157+BO157,CR_REF!$D$63*CSV_CR_SCEN!BA157)</f>
        <v>0</v>
      </c>
      <c r="BN157" s="1228">
        <f>BB157*CF157</f>
        <v>0</v>
      </c>
      <c r="BO157" s="1228">
        <f>BC157*CE157</f>
        <v>0</v>
      </c>
      <c r="BP157" s="1220"/>
      <c r="BQ157" s="1218">
        <f>MAX(BR157+BS157+BT157, CR_REF!$D$64*CSV_CR_SCEN!BE157)</f>
        <v>0</v>
      </c>
      <c r="BR157" s="1228">
        <f>BF157*CG157</f>
        <v>0</v>
      </c>
      <c r="BS157" s="1228">
        <f t="shared" si="161"/>
        <v>0</v>
      </c>
      <c r="BT157" s="1228">
        <f t="shared" si="161"/>
        <v>0</v>
      </c>
      <c r="BU157" s="1229">
        <f>AF179</f>
        <v>2.1635906588111002E-3</v>
      </c>
      <c r="BV157" s="1295">
        <f>BZ179</f>
        <v>0</v>
      </c>
      <c r="BW157" s="1291"/>
      <c r="BX157" s="1230">
        <f>AH179</f>
        <v>2.3837996961767931E-3</v>
      </c>
      <c r="BY157" s="1239"/>
      <c r="BZ157" s="613">
        <f>MIN(100%,MAX(IFERROR(AVERAGE(BZ25,BZ47,BZ69, BZ91, BZ113),0),BV113)+CR_REF!AA45)</f>
        <v>0</v>
      </c>
      <c r="CA157" s="614">
        <f>MIN(100%,MAX(IFERROR(AVERAGE(CA25,CA47,CA69, CA91, CA113),0),BY113)+CR_REF!AA45)</f>
        <v>0</v>
      </c>
      <c r="CB157" s="613">
        <f t="shared" si="141"/>
        <v>0</v>
      </c>
      <c r="CC157" s="577">
        <f t="shared" si="142"/>
        <v>0</v>
      </c>
      <c r="CD157" s="614">
        <f t="shared" si="143"/>
        <v>0</v>
      </c>
      <c r="CE157" s="616">
        <f>MIN(IF(CE113&lt;0.05, IF(CF113&lt;0.05, CR_REF!$D$58,CF113), CE113) +CR_REF!$F$78, 0.25)</f>
        <v>0.05</v>
      </c>
      <c r="CF157" s="656">
        <f>MIN(IF(CF113&lt;0.05,CR_REF!$D$58,CF113)+CR_REF!$F$78, 0.4)</f>
        <v>0.05</v>
      </c>
      <c r="CG157" s="614">
        <f>MIN(100%,MAX(CG113,BY113,BV113)+CR_REF!AA45)</f>
        <v>0</v>
      </c>
    </row>
    <row r="158" spans="1:85" ht="13.15" customHeight="1">
      <c r="A158" s="425"/>
      <c r="B158" s="425"/>
      <c r="C158" s="425"/>
      <c r="D158" s="427" t="s">
        <v>16</v>
      </c>
      <c r="E158" s="429" t="s">
        <v>208</v>
      </c>
      <c r="F158" s="428">
        <v>2024</v>
      </c>
      <c r="G158" s="432" t="s">
        <v>186</v>
      </c>
      <c r="H158" s="620">
        <f t="shared" si="123"/>
        <v>0</v>
      </c>
      <c r="I158" s="571">
        <f t="shared" si="124"/>
        <v>0</v>
      </c>
      <c r="J158" s="601">
        <f t="shared" si="125"/>
        <v>0</v>
      </c>
      <c r="K158" s="912"/>
      <c r="L158" s="659"/>
      <c r="M158" s="631"/>
      <c r="N158" s="620">
        <f t="shared" si="126"/>
        <v>0</v>
      </c>
      <c r="O158" s="571">
        <f t="shared" si="127"/>
        <v>0</v>
      </c>
      <c r="P158" s="621">
        <f t="shared" si="128"/>
        <v>0</v>
      </c>
      <c r="Q158" s="439">
        <f t="shared" si="151"/>
        <v>0</v>
      </c>
      <c r="R158" s="431">
        <f t="shared" si="152"/>
        <v>0</v>
      </c>
      <c r="S158" s="509">
        <f t="shared" si="153"/>
        <v>0</v>
      </c>
      <c r="T158" s="912"/>
      <c r="U158" s="631"/>
      <c r="V158" s="912"/>
      <c r="W158" s="658"/>
      <c r="X158" s="631"/>
      <c r="Y158" s="914">
        <f>AE158*H158</f>
        <v>0</v>
      </c>
      <c r="Z158" s="426">
        <f t="shared" si="160"/>
        <v>0</v>
      </c>
      <c r="AA158" s="426">
        <f t="shared" si="160"/>
        <v>0</v>
      </c>
      <c r="AB158" s="426">
        <f>AH158*I158</f>
        <v>0</v>
      </c>
      <c r="AC158" s="632"/>
      <c r="AD158" s="632"/>
      <c r="AE158" s="439">
        <f>_xlfn.NORM.S.DIST(_xlfn.NORM.S.INV(MAX(AVERAGE(AE26,AE48,AE70, AE92, AE114),CR_REF!$D$66))+CR_REF!N46, TRUE)</f>
        <v>2.893454020188036E-4</v>
      </c>
      <c r="AF158" s="431">
        <f>_xlfn.NORM.S.DIST(_xlfn.NORM.S.INV(MAX(AVERAGE(AF26,AF48,AF70, AF92, AF114),CR_REF!$D$66))+CR_REF!O46, TRUE)</f>
        <v>1.4595869401459209E-3</v>
      </c>
      <c r="AG158" s="431">
        <f>AVERAGE(AG26,AG48,AG70, AG92, AG114)*CR_REF!X46</f>
        <v>0</v>
      </c>
      <c r="AH158" s="431">
        <f>_xlfn.NORM.S.DIST(_xlfn.NORM.S.INV(MAX(AVERAGE(AH26,AH48,AH70,AH92, AH114),CR_REF!$D$66))+CR_REF!Q46, TRUE)</f>
        <v>2.0440762863507653E-3</v>
      </c>
      <c r="AI158" s="630"/>
      <c r="AJ158" s="631"/>
      <c r="AK158" s="918"/>
      <c r="AL158" s="632"/>
      <c r="AM158" s="632"/>
      <c r="AN158" s="632"/>
      <c r="AO158" s="632"/>
      <c r="AP158" s="919"/>
      <c r="AQ158" s="439">
        <f>_xlfn.NORM.S.DIST(_xlfn.NORM.S.INV(MAX(AVERAGE(AQ26,AQ48,AQ70, AQ92, AQ114),CR_REF!$D$66))+CR_REF!N46, TRUE)</f>
        <v>2.893454020188036E-4</v>
      </c>
      <c r="AR158" s="431">
        <f>_xlfn.NORM.S.DIST(_xlfn.NORM.S.INV(MAX(AVERAGE(AR26,AR48,AR70, AR92, AR114),CR_REF!$D$66))+CR_REF!O46, TRUE)</f>
        <v>1.4595869401459209E-3</v>
      </c>
      <c r="AS158" s="431">
        <f>AVERAGE(AS26,AS48,AS70, AS92, AS114)*CR_REF!X46</f>
        <v>0</v>
      </c>
      <c r="AT158" s="431">
        <f>_xlfn.NORM.S.DIST(_xlfn.NORM.S.INV(MAX(AVERAGE(AT26,AT48,AT70, AT92, AT114),CR_REF!$D$66))+CR_REF!Q46, TRUE)</f>
        <v>2.0440762863507653E-3</v>
      </c>
      <c r="AU158" s="630"/>
      <c r="AV158" s="631"/>
      <c r="AW158" s="1217">
        <f t="shared" si="156"/>
        <v>0</v>
      </c>
      <c r="AX158" s="1218">
        <f>H158*(1-AE158-AF158)</f>
        <v>0</v>
      </c>
      <c r="AY158" s="1218">
        <f t="shared" si="157"/>
        <v>0</v>
      </c>
      <c r="AZ158" s="1219"/>
      <c r="BA158" s="1218">
        <f t="shared" si="158"/>
        <v>0</v>
      </c>
      <c r="BB158" s="1218">
        <f>I158*(1-AG158-AH158)</f>
        <v>0</v>
      </c>
      <c r="BC158" s="1218">
        <f t="shared" si="159"/>
        <v>0</v>
      </c>
      <c r="BD158" s="1220"/>
      <c r="BE158" s="1218">
        <f t="shared" si="145"/>
        <v>0</v>
      </c>
      <c r="BF158" s="1218">
        <f t="shared" si="150"/>
        <v>0</v>
      </c>
      <c r="BG158" s="1218">
        <f t="shared" si="154"/>
        <v>0</v>
      </c>
      <c r="BH158" s="1227">
        <f t="shared" si="155"/>
        <v>0</v>
      </c>
      <c r="BI158" s="1212">
        <f>MAX(BJ158+BK158,CR_REF!$D$62*CSV_CR_SCEN!AW158)</f>
        <v>0</v>
      </c>
      <c r="BJ158" s="1228">
        <f>AX158*BU158*BV158</f>
        <v>0</v>
      </c>
      <c r="BK158" s="1228">
        <f>AY158*BU158*BV158</f>
        <v>0</v>
      </c>
      <c r="BL158" s="1219"/>
      <c r="BM158" s="1218">
        <f>MAX(BN158+BO158,CR_REF!$D$63*CSV_CR_SCEN!BA158)</f>
        <v>0</v>
      </c>
      <c r="BN158" s="1228">
        <f>BB158*CF158</f>
        <v>0</v>
      </c>
      <c r="BO158" s="1228">
        <f>BC158*CE158</f>
        <v>0</v>
      </c>
      <c r="BP158" s="1220"/>
      <c r="BQ158" s="1218">
        <f>MAX(BR158+BS158+BT158, CR_REF!$D$64*CSV_CR_SCEN!BE158)</f>
        <v>0</v>
      </c>
      <c r="BR158" s="1228">
        <f>BF158*CG158</f>
        <v>0</v>
      </c>
      <c r="BS158" s="1228">
        <f t="shared" si="161"/>
        <v>0</v>
      </c>
      <c r="BT158" s="1228">
        <f t="shared" si="161"/>
        <v>0</v>
      </c>
      <c r="BU158" s="1229">
        <f>AF180</f>
        <v>1.3920830532206695E-3</v>
      </c>
      <c r="BV158" s="1295">
        <f>BZ180</f>
        <v>0</v>
      </c>
      <c r="BW158" s="1291"/>
      <c r="BX158" s="1230">
        <f>AH180</f>
        <v>1.9034047463396243E-3</v>
      </c>
      <c r="BY158" s="1239"/>
      <c r="BZ158" s="613">
        <f>MIN(100%,MAX(IFERROR(AVERAGE(BZ26,BZ48,BZ70, BZ92, BZ114),0),BV114)+CR_REF!AA46)</f>
        <v>0</v>
      </c>
      <c r="CA158" s="614">
        <f>MIN(100%,MAX(IFERROR(AVERAGE(CA26,CA48,CA70, CA92, CA114),0),BY114)+CR_REF!AA46)</f>
        <v>0</v>
      </c>
      <c r="CB158" s="613">
        <f t="shared" si="141"/>
        <v>0</v>
      </c>
      <c r="CC158" s="577">
        <f t="shared" si="142"/>
        <v>0</v>
      </c>
      <c r="CD158" s="614">
        <f t="shared" si="143"/>
        <v>0</v>
      </c>
      <c r="CE158" s="616">
        <f>MIN(IF(CE114&lt;0.05, IF(CF114&lt;0.05, CR_REF!$D$58,CF114), CE114) +CR_REF!$F$78, 0.25)</f>
        <v>0.05</v>
      </c>
      <c r="CF158" s="656">
        <f>MIN(IF(CF114&lt;0.05,CR_REF!$D$58,CF114)+CR_REF!$F$78, 0.4)</f>
        <v>0.05</v>
      </c>
      <c r="CG158" s="614">
        <f>MIN(100%,MAX(CG114,BY114,BV114)+CR_REF!AA46)</f>
        <v>0</v>
      </c>
    </row>
    <row r="159" spans="1:85" ht="13.15" customHeight="1">
      <c r="A159" s="425"/>
      <c r="B159" s="425"/>
      <c r="C159" s="425"/>
      <c r="D159" s="427" t="s">
        <v>18</v>
      </c>
      <c r="E159" s="429" t="s">
        <v>208</v>
      </c>
      <c r="F159" s="428">
        <v>2024</v>
      </c>
      <c r="G159" s="430" t="s">
        <v>173</v>
      </c>
      <c r="H159" s="620">
        <f t="shared" si="123"/>
        <v>0</v>
      </c>
      <c r="I159" s="571">
        <f t="shared" si="124"/>
        <v>0</v>
      </c>
      <c r="J159" s="601">
        <f t="shared" si="125"/>
        <v>0</v>
      </c>
      <c r="K159" s="912"/>
      <c r="L159" s="659"/>
      <c r="M159" s="631"/>
      <c r="N159" s="620">
        <f t="shared" si="126"/>
        <v>0</v>
      </c>
      <c r="O159" s="571">
        <f t="shared" si="127"/>
        <v>0</v>
      </c>
      <c r="P159" s="621">
        <f t="shared" si="128"/>
        <v>0</v>
      </c>
      <c r="Q159" s="439">
        <f t="shared" si="151"/>
        <v>0</v>
      </c>
      <c r="R159" s="431">
        <f t="shared" si="152"/>
        <v>0</v>
      </c>
      <c r="S159" s="509">
        <f t="shared" si="153"/>
        <v>0</v>
      </c>
      <c r="T159" s="912"/>
      <c r="U159" s="631"/>
      <c r="V159" s="912"/>
      <c r="W159" s="658"/>
      <c r="X159" s="631"/>
      <c r="Y159" s="913"/>
      <c r="Z159" s="632"/>
      <c r="AA159" s="632"/>
      <c r="AB159" s="632"/>
      <c r="AC159" s="632"/>
      <c r="AD159" s="632"/>
      <c r="AE159" s="638"/>
      <c r="AF159" s="630"/>
      <c r="AG159" s="630"/>
      <c r="AH159" s="630"/>
      <c r="AI159" s="630"/>
      <c r="AJ159" s="631"/>
      <c r="AK159" s="918"/>
      <c r="AL159" s="632"/>
      <c r="AM159" s="632"/>
      <c r="AN159" s="632"/>
      <c r="AO159" s="632"/>
      <c r="AP159" s="919"/>
      <c r="AQ159" s="638"/>
      <c r="AR159" s="630"/>
      <c r="AS159" s="630"/>
      <c r="AT159" s="630"/>
      <c r="AU159" s="630"/>
      <c r="AV159" s="631"/>
      <c r="AW159" s="1217">
        <f t="shared" si="156"/>
        <v>0</v>
      </c>
      <c r="AX159" s="1218">
        <f>H159*(1-AE159-AF159)</f>
        <v>0</v>
      </c>
      <c r="AY159" s="1219"/>
      <c r="AZ159" s="1219"/>
      <c r="BA159" s="1218">
        <f t="shared" si="158"/>
        <v>0</v>
      </c>
      <c r="BB159" s="1218">
        <f>I159*(1-AG159-AH159)</f>
        <v>0</v>
      </c>
      <c r="BC159" s="1219"/>
      <c r="BD159" s="1220"/>
      <c r="BE159" s="1218">
        <f t="shared" si="145"/>
        <v>0</v>
      </c>
      <c r="BF159" s="1218">
        <f t="shared" si="150"/>
        <v>0</v>
      </c>
      <c r="BG159" s="1219"/>
      <c r="BH159" s="1221"/>
      <c r="BI159" s="1212">
        <f>MAX(BJ159+BK159,CR_REF!$D$62*CSV_CR_SCEN!AW159)</f>
        <v>0</v>
      </c>
      <c r="BJ159" s="1231">
        <f>N159</f>
        <v>0</v>
      </c>
      <c r="BK159" s="1219"/>
      <c r="BL159" s="1219"/>
      <c r="BM159" s="1218">
        <f>MAX(BN159+BO159,CR_REF!$D$63*CSV_CR_SCEN!BA159)</f>
        <v>0</v>
      </c>
      <c r="BN159" s="1231">
        <f>O159</f>
        <v>0</v>
      </c>
      <c r="BO159" s="1220"/>
      <c r="BP159" s="1220"/>
      <c r="BQ159" s="1218">
        <f>MAX(BR159+BS159+BT159, CR_REF!$D$64*CSV_CR_SCEN!BE159)</f>
        <v>0</v>
      </c>
      <c r="BR159" s="1231">
        <f>P159</f>
        <v>0</v>
      </c>
      <c r="BS159" s="1220"/>
      <c r="BT159" s="1221"/>
      <c r="BU159" s="1223"/>
      <c r="BV159" s="1225"/>
      <c r="BW159" s="1291"/>
      <c r="BX159" s="1224"/>
      <c r="BY159" s="1239"/>
      <c r="BZ159" s="902"/>
      <c r="CA159" s="903"/>
      <c r="CB159" s="613">
        <f t="shared" si="141"/>
        <v>0</v>
      </c>
      <c r="CC159" s="577">
        <f t="shared" si="142"/>
        <v>0</v>
      </c>
      <c r="CD159" s="614">
        <f t="shared" si="143"/>
        <v>0</v>
      </c>
      <c r="CE159" s="653"/>
      <c r="CF159" s="651"/>
      <c r="CG159" s="655"/>
    </row>
    <row r="160" spans="1:85" ht="13.15" customHeight="1" thickBot="1">
      <c r="A160" s="425"/>
      <c r="B160" s="425"/>
      <c r="C160" s="425"/>
      <c r="D160" s="435" t="s">
        <v>18</v>
      </c>
      <c r="E160" s="429" t="s">
        <v>208</v>
      </c>
      <c r="F160" s="428">
        <v>2024</v>
      </c>
      <c r="G160" s="430" t="s">
        <v>149</v>
      </c>
      <c r="H160" s="1203">
        <f t="shared" si="123"/>
        <v>0</v>
      </c>
      <c r="I160" s="1204">
        <f t="shared" si="124"/>
        <v>0</v>
      </c>
      <c r="J160" s="1205">
        <f t="shared" si="125"/>
        <v>0</v>
      </c>
      <c r="K160" s="592"/>
      <c r="L160" s="636"/>
      <c r="M160" s="594"/>
      <c r="N160" s="1203">
        <f t="shared" si="126"/>
        <v>0</v>
      </c>
      <c r="O160" s="1204">
        <f t="shared" si="127"/>
        <v>0</v>
      </c>
      <c r="P160" s="1206">
        <f t="shared" si="128"/>
        <v>0</v>
      </c>
      <c r="Q160" s="1196">
        <f t="shared" si="151"/>
        <v>0</v>
      </c>
      <c r="R160" s="1197">
        <f t="shared" si="152"/>
        <v>0</v>
      </c>
      <c r="S160" s="1198">
        <f t="shared" si="153"/>
        <v>0</v>
      </c>
      <c r="T160" s="592"/>
      <c r="U160" s="594"/>
      <c r="V160" s="592"/>
      <c r="W160" s="593"/>
      <c r="X160" s="594"/>
      <c r="Y160" s="908">
        <f>SUM(Y139,Y140,Y144,Y145,Y146,Y147,Y148,Y149,Y152,Y155,Y159)</f>
        <v>0</v>
      </c>
      <c r="Z160" s="580">
        <f>SUM(Z139,Z140,Z144,Z145,Z146,Z147,Z148,Z149,Z152,Z155,Z159)</f>
        <v>0</v>
      </c>
      <c r="AA160" s="580">
        <f>SUM(AA139,AA140,AA144,AA145,AA146,AA147,AA148,AA149,AA152,AA155,AA159)</f>
        <v>0</v>
      </c>
      <c r="AB160" s="580">
        <f>SUM(AB139,AB140,AB144,AB145,AB146,AB147,AB148,AB149,AB152,AB155,AB159)</f>
        <v>0</v>
      </c>
      <c r="AC160" s="633"/>
      <c r="AD160" s="634"/>
      <c r="AE160" s="1232"/>
      <c r="AF160" s="1233"/>
      <c r="AG160" s="1233"/>
      <c r="AH160" s="1233"/>
      <c r="AI160" s="1233"/>
      <c r="AJ160" s="594"/>
      <c r="AK160" s="1232"/>
      <c r="AL160" s="633"/>
      <c r="AM160" s="633"/>
      <c r="AN160" s="633"/>
      <c r="AO160" s="633"/>
      <c r="AP160" s="634"/>
      <c r="AQ160" s="1232"/>
      <c r="AR160" s="1233"/>
      <c r="AS160" s="1233"/>
      <c r="AT160" s="1233"/>
      <c r="AU160" s="1233"/>
      <c r="AV160" s="594"/>
      <c r="AW160" s="579">
        <f>SUM(AW139,AW140,AW144,AW145,AW146,AW147,AW148,AW149,AW152,AW155,AW159)</f>
        <v>0</v>
      </c>
      <c r="AX160" s="580">
        <f>SUM(AX139,AX140,AX144,AX145,AX146,AX147,AX148,AX149,AX152,AX155,AX159)</f>
        <v>0</v>
      </c>
      <c r="AY160" s="580">
        <f>SUM(AY139,AY140,AY144,AY145,AY146,AY147,AY148,AY149,AY152,AY155,AY159)</f>
        <v>0</v>
      </c>
      <c r="AZ160" s="633"/>
      <c r="BA160" s="580">
        <f>SUM(BA139,BA140,BA144,BA145,BA146,BA147,BA148,BA149,BA152,BA155,BA159)</f>
        <v>0</v>
      </c>
      <c r="BB160" s="580">
        <f>SUM(BB139,BB140,BB144,BB145,BB146,BB147,BB148,BB149,BB152,BB155,BB159)</f>
        <v>0</v>
      </c>
      <c r="BC160" s="580">
        <f>SUM(BC139,BC140,BC144,BC145,BC146,BC147,BC148,BC149,BC152,BC155,BC159)</f>
        <v>0</v>
      </c>
      <c r="BD160" s="633"/>
      <c r="BE160" s="580">
        <f t="shared" ref="BE160:BK160" si="162">SUM(BE139,BE140,BE144,BE145,BE146,BE147,BE148,BE149,BE152,BE155,BE159)</f>
        <v>0</v>
      </c>
      <c r="BF160" s="580">
        <f t="shared" si="150"/>
        <v>0</v>
      </c>
      <c r="BG160" s="580">
        <f t="shared" si="162"/>
        <v>0</v>
      </c>
      <c r="BH160" s="581">
        <f t="shared" si="162"/>
        <v>0</v>
      </c>
      <c r="BI160" s="908">
        <f t="shared" si="162"/>
        <v>0</v>
      </c>
      <c r="BJ160" s="580">
        <f t="shared" si="162"/>
        <v>0</v>
      </c>
      <c r="BK160" s="580">
        <f t="shared" si="162"/>
        <v>0</v>
      </c>
      <c r="BL160" s="633"/>
      <c r="BM160" s="580">
        <f>SUM(BM139,BM140,BM144,BM145,BM146,BM147,BM148,BM149,BM152,BM155,BM159)</f>
        <v>0</v>
      </c>
      <c r="BN160" s="580">
        <f>SUM(BN139,BN140,BN144,BN145,BN146,BN147,BN148,BN149,BN152,BN155,BN159)</f>
        <v>0</v>
      </c>
      <c r="BO160" s="580">
        <f>SUM(BO139,BO140,BO144,BO145,BO146,BO147,BO148,BO149,BO152,BO155,BO159)</f>
        <v>0</v>
      </c>
      <c r="BP160" s="633"/>
      <c r="BQ160" s="580">
        <f>SUM(BQ139,BQ140,BQ144,BQ145,BQ146,BQ147,BQ148,BQ149,BQ152,BQ155,BQ159)</f>
        <v>0</v>
      </c>
      <c r="BR160" s="580">
        <f>SUM(BR139,BR140,BR144,BR145,BR146,BR147,BR148,BR149,BR152,BR155,BR159)</f>
        <v>0</v>
      </c>
      <c r="BS160" s="580">
        <f>SUM(BS139,BS140,BS144,BS145,BS146,BS147,BS148,BS149,BS152,BS155,BS159)</f>
        <v>0</v>
      </c>
      <c r="BT160" s="581">
        <f>SUM(BT139,BT140,BT144,BT145,BT146,BT147,BT148,BT149,BT152,BT155,BT159)</f>
        <v>0</v>
      </c>
      <c r="BU160" s="604"/>
      <c r="BV160" s="606"/>
      <c r="BW160" s="1292"/>
      <c r="BX160" s="633"/>
      <c r="BY160" s="899"/>
      <c r="BZ160" s="1234"/>
      <c r="CA160" s="1235"/>
      <c r="CB160" s="1199">
        <f t="shared" si="141"/>
        <v>0</v>
      </c>
      <c r="CC160" s="1201">
        <f t="shared" si="142"/>
        <v>0</v>
      </c>
      <c r="CD160" s="1200">
        <f t="shared" si="143"/>
        <v>0</v>
      </c>
      <c r="CE160" s="1236"/>
      <c r="CF160" s="1237"/>
      <c r="CG160" s="1235"/>
    </row>
    <row r="161" spans="1:85" ht="13.15" customHeight="1">
      <c r="A161" s="425"/>
      <c r="B161" s="425"/>
      <c r="C161" s="425"/>
      <c r="D161" s="427" t="s">
        <v>18</v>
      </c>
      <c r="E161" s="429" t="s">
        <v>208</v>
      </c>
      <c r="F161" s="428">
        <v>2025</v>
      </c>
      <c r="G161" s="430" t="s">
        <v>189</v>
      </c>
      <c r="H161" s="617">
        <f t="shared" si="123"/>
        <v>0</v>
      </c>
      <c r="I161" s="618">
        <f t="shared" si="124"/>
        <v>0</v>
      </c>
      <c r="J161" s="625">
        <f t="shared" si="125"/>
        <v>0</v>
      </c>
      <c r="K161" s="909"/>
      <c r="L161" s="910"/>
      <c r="M161" s="911"/>
      <c r="N161" s="617">
        <f t="shared" si="126"/>
        <v>0</v>
      </c>
      <c r="O161" s="618">
        <f t="shared" si="127"/>
        <v>0</v>
      </c>
      <c r="P161" s="619">
        <f t="shared" si="128"/>
        <v>0</v>
      </c>
      <c r="Q161" s="599">
        <f t="shared" si="151"/>
        <v>0</v>
      </c>
      <c r="R161" s="438">
        <f t="shared" si="152"/>
        <v>0</v>
      </c>
      <c r="S161" s="600">
        <f t="shared" si="153"/>
        <v>0</v>
      </c>
      <c r="T161" s="909"/>
      <c r="U161" s="911"/>
      <c r="V161" s="909"/>
      <c r="W161" s="639"/>
      <c r="X161" s="911"/>
      <c r="Y161" s="913"/>
      <c r="Z161" s="632"/>
      <c r="AA161" s="632"/>
      <c r="AB161" s="632"/>
      <c r="AC161" s="632"/>
      <c r="AD161" s="632"/>
      <c r="AE161" s="637"/>
      <c r="AF161" s="629"/>
      <c r="AG161" s="629"/>
      <c r="AH161" s="629"/>
      <c r="AI161" s="629"/>
      <c r="AJ161" s="911"/>
      <c r="AK161" s="915"/>
      <c r="AL161" s="916"/>
      <c r="AM161" s="916"/>
      <c r="AN161" s="916"/>
      <c r="AO161" s="916"/>
      <c r="AP161" s="917"/>
      <c r="AQ161" s="637"/>
      <c r="AR161" s="629"/>
      <c r="AS161" s="629"/>
      <c r="AT161" s="629"/>
      <c r="AU161" s="629"/>
      <c r="AV161" s="911"/>
      <c r="AW161" s="1207">
        <f>AX161+AY161</f>
        <v>0</v>
      </c>
      <c r="AX161" s="1208">
        <f>H161*(1-AE161-AF161)</f>
        <v>0</v>
      </c>
      <c r="AY161" s="1209"/>
      <c r="AZ161" s="1209"/>
      <c r="BA161" s="1210"/>
      <c r="BB161" s="1210"/>
      <c r="BC161" s="1209"/>
      <c r="BD161" s="1210"/>
      <c r="BE161" s="1210"/>
      <c r="BF161" s="1210"/>
      <c r="BG161" s="1209"/>
      <c r="BH161" s="1211"/>
      <c r="BI161" s="1212">
        <f>MAX(BJ161+BK161,CR_REF!$E$62*CSV_CR_SCEN!AW161)</f>
        <v>0</v>
      </c>
      <c r="BJ161" s="1213">
        <f>N161</f>
        <v>0</v>
      </c>
      <c r="BK161" s="1209"/>
      <c r="BL161" s="1209"/>
      <c r="BM161" s="1209"/>
      <c r="BN161" s="1209"/>
      <c r="BO161" s="1210"/>
      <c r="BP161" s="1210"/>
      <c r="BQ161" s="1210"/>
      <c r="BR161" s="1210"/>
      <c r="BS161" s="1210"/>
      <c r="BT161" s="1211"/>
      <c r="BU161" s="1214"/>
      <c r="BV161" s="1216"/>
      <c r="BW161" s="1290"/>
      <c r="BX161" s="1215"/>
      <c r="BY161" s="1216"/>
      <c r="BZ161" s="653"/>
      <c r="CA161" s="651"/>
      <c r="CB161" s="610">
        <f t="shared" si="141"/>
        <v>0</v>
      </c>
      <c r="CC161" s="611">
        <f t="shared" si="142"/>
        <v>0</v>
      </c>
      <c r="CD161" s="612">
        <f t="shared" si="143"/>
        <v>0</v>
      </c>
      <c r="CE161" s="652"/>
      <c r="CF161" s="654"/>
      <c r="CG161" s="655"/>
    </row>
    <row r="162" spans="1:85" ht="13.15" customHeight="1">
      <c r="A162" s="425"/>
      <c r="B162" s="425"/>
      <c r="C162" s="425"/>
      <c r="D162" s="427" t="s">
        <v>18</v>
      </c>
      <c r="E162" s="429" t="s">
        <v>208</v>
      </c>
      <c r="F162" s="428">
        <v>2025</v>
      </c>
      <c r="G162" s="430" t="s">
        <v>400</v>
      </c>
      <c r="H162" s="620">
        <f t="shared" si="123"/>
        <v>0</v>
      </c>
      <c r="I162" s="571">
        <f t="shared" si="124"/>
        <v>0</v>
      </c>
      <c r="J162" s="601">
        <f t="shared" si="125"/>
        <v>0</v>
      </c>
      <c r="K162" s="912"/>
      <c r="L162" s="659"/>
      <c r="M162" s="631"/>
      <c r="N162" s="620">
        <f t="shared" si="126"/>
        <v>0</v>
      </c>
      <c r="O162" s="571">
        <f t="shared" si="127"/>
        <v>0</v>
      </c>
      <c r="P162" s="621">
        <f t="shared" si="128"/>
        <v>0</v>
      </c>
      <c r="Q162" s="439">
        <f t="shared" si="151"/>
        <v>0</v>
      </c>
      <c r="R162" s="431">
        <f t="shared" si="152"/>
        <v>0</v>
      </c>
      <c r="S162" s="509">
        <f t="shared" si="153"/>
        <v>0</v>
      </c>
      <c r="T162" s="912"/>
      <c r="U162" s="631"/>
      <c r="V162" s="912"/>
      <c r="W162" s="658"/>
      <c r="X162" s="631"/>
      <c r="Y162" s="913"/>
      <c r="Z162" s="632"/>
      <c r="AA162" s="632"/>
      <c r="AB162" s="632"/>
      <c r="AC162" s="632"/>
      <c r="AD162" s="632"/>
      <c r="AE162" s="638"/>
      <c r="AF162" s="630"/>
      <c r="AG162" s="630"/>
      <c r="AH162" s="630"/>
      <c r="AI162" s="630"/>
      <c r="AJ162" s="631"/>
      <c r="AK162" s="918"/>
      <c r="AL162" s="632"/>
      <c r="AM162" s="632"/>
      <c r="AN162" s="632"/>
      <c r="AO162" s="632"/>
      <c r="AP162" s="919"/>
      <c r="AQ162" s="638"/>
      <c r="AR162" s="630"/>
      <c r="AS162" s="630"/>
      <c r="AT162" s="630"/>
      <c r="AU162" s="630"/>
      <c r="AV162" s="631"/>
      <c r="AW162" s="1217">
        <f>AW163+AW164+AW165</f>
        <v>0</v>
      </c>
      <c r="AX162" s="1218">
        <f>AX163+AX164+AX165</f>
        <v>0</v>
      </c>
      <c r="AY162" s="1219"/>
      <c r="AZ162" s="1219"/>
      <c r="BA162" s="1218">
        <f>BA163+BA164+BA165</f>
        <v>0</v>
      </c>
      <c r="BB162" s="1218">
        <f>BB163+BB164+BB165</f>
        <v>0</v>
      </c>
      <c r="BC162" s="1219"/>
      <c r="BD162" s="1220"/>
      <c r="BE162" s="1218">
        <f t="shared" ref="BE162:BE181" si="163">BF162+BG162+BH162</f>
        <v>0</v>
      </c>
      <c r="BF162" s="1218">
        <f>BF140</f>
        <v>0</v>
      </c>
      <c r="BG162" s="1219"/>
      <c r="BH162" s="1221"/>
      <c r="BI162" s="1212">
        <f>MAX(BJ162+BK162,CR_REF!$E$62*CSV_CR_SCEN!AW162)</f>
        <v>0</v>
      </c>
      <c r="BJ162" s="1222">
        <f>BJ163+BJ164+BJ165</f>
        <v>0</v>
      </c>
      <c r="BK162" s="1219"/>
      <c r="BL162" s="1219"/>
      <c r="BM162" s="1218">
        <f>MAX(BN162+BO162,CR_REF!$D$63*CSV_CR_SCEN!BA162)</f>
        <v>0</v>
      </c>
      <c r="BN162" s="1222">
        <f>BN163+BN164+BN165</f>
        <v>0</v>
      </c>
      <c r="BO162" s="1220"/>
      <c r="BP162" s="1220"/>
      <c r="BQ162" s="1218">
        <f>MAX(BR162+BS162+BT162, CR_REF!$D$64*CSV_CR_SCEN!BE162)</f>
        <v>0</v>
      </c>
      <c r="BR162" s="1222">
        <f>BR163+BR164+BR165</f>
        <v>0</v>
      </c>
      <c r="BS162" s="1220"/>
      <c r="BT162" s="1220"/>
      <c r="BU162" s="1223"/>
      <c r="BV162" s="1225"/>
      <c r="BW162" s="1291"/>
      <c r="BX162" s="1224"/>
      <c r="BY162" s="1225"/>
      <c r="BZ162" s="921"/>
      <c r="CA162" s="650"/>
      <c r="CB162" s="613">
        <f t="shared" si="141"/>
        <v>0</v>
      </c>
      <c r="CC162" s="577">
        <f t="shared" si="142"/>
        <v>0</v>
      </c>
      <c r="CD162" s="614">
        <f t="shared" si="143"/>
        <v>0</v>
      </c>
      <c r="CE162" s="653"/>
      <c r="CF162" s="651"/>
      <c r="CG162" s="655"/>
    </row>
    <row r="163" spans="1:85" ht="13.15" customHeight="1">
      <c r="A163" s="425"/>
      <c r="B163" s="425"/>
      <c r="C163" s="425"/>
      <c r="D163" s="427" t="s">
        <v>16</v>
      </c>
      <c r="E163" s="429" t="s">
        <v>208</v>
      </c>
      <c r="F163" s="428">
        <v>2025</v>
      </c>
      <c r="G163" s="432" t="s">
        <v>587</v>
      </c>
      <c r="H163" s="620">
        <f t="shared" si="123"/>
        <v>0</v>
      </c>
      <c r="I163" s="571">
        <f t="shared" si="124"/>
        <v>0</v>
      </c>
      <c r="J163" s="601">
        <f t="shared" si="125"/>
        <v>0</v>
      </c>
      <c r="K163" s="912"/>
      <c r="L163" s="659"/>
      <c r="M163" s="631"/>
      <c r="N163" s="620">
        <f t="shared" si="126"/>
        <v>0</v>
      </c>
      <c r="O163" s="571">
        <f t="shared" si="127"/>
        <v>0</v>
      </c>
      <c r="P163" s="621">
        <f t="shared" si="128"/>
        <v>0</v>
      </c>
      <c r="Q163" s="439">
        <f t="shared" si="151"/>
        <v>0</v>
      </c>
      <c r="R163" s="431">
        <f t="shared" si="152"/>
        <v>0</v>
      </c>
      <c r="S163" s="509">
        <f t="shared" si="153"/>
        <v>0</v>
      </c>
      <c r="T163" s="912"/>
      <c r="U163" s="631"/>
      <c r="V163" s="912"/>
      <c r="W163" s="658"/>
      <c r="X163" s="631"/>
      <c r="Y163" s="913"/>
      <c r="Z163" s="632"/>
      <c r="AA163" s="632"/>
      <c r="AB163" s="632"/>
      <c r="AC163" s="632"/>
      <c r="AD163" s="632"/>
      <c r="AE163" s="638"/>
      <c r="AF163" s="630"/>
      <c r="AG163" s="630"/>
      <c r="AH163" s="630"/>
      <c r="AI163" s="630"/>
      <c r="AJ163" s="631"/>
      <c r="AK163" s="918"/>
      <c r="AL163" s="632"/>
      <c r="AM163" s="632"/>
      <c r="AN163" s="632"/>
      <c r="AO163" s="632"/>
      <c r="AP163" s="919"/>
      <c r="AQ163" s="638"/>
      <c r="AR163" s="630"/>
      <c r="AS163" s="630"/>
      <c r="AT163" s="630"/>
      <c r="AU163" s="630"/>
      <c r="AV163" s="631"/>
      <c r="AW163" s="1217">
        <f t="shared" ref="AW163:AW170" si="164">AX163+AY163</f>
        <v>0</v>
      </c>
      <c r="AX163" s="1218">
        <f t="shared" ref="AX163:AX170" si="165">H163*(1-AE163-AF163)</f>
        <v>0</v>
      </c>
      <c r="AY163" s="1219"/>
      <c r="AZ163" s="1219"/>
      <c r="BA163" s="1218">
        <f t="shared" ref="BA163:BA170" si="166">BB163+BC163</f>
        <v>0</v>
      </c>
      <c r="BB163" s="1218">
        <f t="shared" ref="BB163:BB170" si="167">I163*(1-AG163-AH163)</f>
        <v>0</v>
      </c>
      <c r="BC163" s="1219"/>
      <c r="BD163" s="1220"/>
      <c r="BE163" s="1218">
        <f t="shared" si="163"/>
        <v>0</v>
      </c>
      <c r="BF163" s="1218">
        <f t="shared" ref="BF163:BF182" si="168">BF141</f>
        <v>0</v>
      </c>
      <c r="BG163" s="1219"/>
      <c r="BH163" s="1221"/>
      <c r="BI163" s="1212">
        <f>MAX(BJ163+BK163,CR_REF!$D$62*CSV_CR_SCEN!AW163)</f>
        <v>0</v>
      </c>
      <c r="BJ163" s="1222">
        <f>AX163*BU163*BV163</f>
        <v>0</v>
      </c>
      <c r="BK163" s="1219"/>
      <c r="BL163" s="1219"/>
      <c r="BM163" s="1218">
        <f>MAX(BN163+BO163,CR_REF!$D$63*CSV_CR_SCEN!BA163)</f>
        <v>0</v>
      </c>
      <c r="BN163" s="1222">
        <f>BB163*CF163</f>
        <v>0</v>
      </c>
      <c r="BO163" s="1220"/>
      <c r="BP163" s="1220"/>
      <c r="BQ163" s="1218">
        <f>MAX(BR163+BS163+BT163, CR_REF!$D$64*CSV_CR_SCEN!BE163)</f>
        <v>0</v>
      </c>
      <c r="BR163" s="1222">
        <f>BF163*CG163</f>
        <v>0</v>
      </c>
      <c r="BS163" s="1220"/>
      <c r="BT163" s="1220"/>
      <c r="BU163" s="1226">
        <f>BU97*CR_REF!AE51</f>
        <v>0</v>
      </c>
      <c r="BV163" s="1294">
        <f>MIN(100%,BV97+CR_REF!AA51)</f>
        <v>0</v>
      </c>
      <c r="BW163" s="1291"/>
      <c r="BX163" s="1224"/>
      <c r="BY163" s="1225"/>
      <c r="BZ163" s="921"/>
      <c r="CA163" s="650"/>
      <c r="CB163" s="613">
        <f t="shared" si="141"/>
        <v>0</v>
      </c>
      <c r="CC163" s="577">
        <f t="shared" si="142"/>
        <v>0</v>
      </c>
      <c r="CD163" s="614">
        <f t="shared" si="143"/>
        <v>0</v>
      </c>
      <c r="CE163" s="653"/>
      <c r="CF163" s="577">
        <f>MIN(IF(CF97&lt;0.05,CR_REF!$D$58,CF97)+CR_REF!$G$78, 0.4)</f>
        <v>0.05</v>
      </c>
      <c r="CG163" s="614">
        <f>MIN(100%,MAX(CG97,BY97,BV97)+CR_REF!AA51)</f>
        <v>0</v>
      </c>
    </row>
    <row r="164" spans="1:85" ht="13.15" customHeight="1">
      <c r="A164" s="425"/>
      <c r="B164" s="425"/>
      <c r="C164" s="425"/>
      <c r="D164" s="427" t="s">
        <v>16</v>
      </c>
      <c r="E164" s="429" t="s">
        <v>208</v>
      </c>
      <c r="F164" s="428">
        <v>2025</v>
      </c>
      <c r="G164" s="432" t="s">
        <v>589</v>
      </c>
      <c r="H164" s="620">
        <f t="shared" si="123"/>
        <v>0</v>
      </c>
      <c r="I164" s="571">
        <f t="shared" si="124"/>
        <v>0</v>
      </c>
      <c r="J164" s="601">
        <f t="shared" si="125"/>
        <v>0</v>
      </c>
      <c r="K164" s="912"/>
      <c r="L164" s="659"/>
      <c r="M164" s="631"/>
      <c r="N164" s="620">
        <f t="shared" si="126"/>
        <v>0</v>
      </c>
      <c r="O164" s="571">
        <f t="shared" si="127"/>
        <v>0</v>
      </c>
      <c r="P164" s="621">
        <f t="shared" si="128"/>
        <v>0</v>
      </c>
      <c r="Q164" s="439">
        <f t="shared" si="151"/>
        <v>0</v>
      </c>
      <c r="R164" s="431">
        <f t="shared" si="152"/>
        <v>0</v>
      </c>
      <c r="S164" s="509">
        <f t="shared" si="153"/>
        <v>0</v>
      </c>
      <c r="T164" s="912"/>
      <c r="U164" s="631"/>
      <c r="V164" s="912"/>
      <c r="W164" s="658"/>
      <c r="X164" s="631"/>
      <c r="Y164" s="913"/>
      <c r="Z164" s="632"/>
      <c r="AA164" s="632"/>
      <c r="AB164" s="632"/>
      <c r="AC164" s="632"/>
      <c r="AD164" s="632"/>
      <c r="AE164" s="638"/>
      <c r="AF164" s="630"/>
      <c r="AG164" s="630"/>
      <c r="AH164" s="630"/>
      <c r="AI164" s="630"/>
      <c r="AJ164" s="631"/>
      <c r="AK164" s="918"/>
      <c r="AL164" s="632"/>
      <c r="AM164" s="632"/>
      <c r="AN164" s="632"/>
      <c r="AO164" s="632"/>
      <c r="AP164" s="919"/>
      <c r="AQ164" s="638"/>
      <c r="AR164" s="630"/>
      <c r="AS164" s="630"/>
      <c r="AT164" s="630"/>
      <c r="AU164" s="630"/>
      <c r="AV164" s="631"/>
      <c r="AW164" s="1217">
        <f t="shared" si="164"/>
        <v>0</v>
      </c>
      <c r="AX164" s="1218">
        <f t="shared" si="165"/>
        <v>0</v>
      </c>
      <c r="AY164" s="1219"/>
      <c r="AZ164" s="1219"/>
      <c r="BA164" s="1218">
        <f t="shared" si="166"/>
        <v>0</v>
      </c>
      <c r="BB164" s="1218">
        <f t="shared" si="167"/>
        <v>0</v>
      </c>
      <c r="BC164" s="1219"/>
      <c r="BD164" s="1220"/>
      <c r="BE164" s="1218">
        <f t="shared" si="163"/>
        <v>0</v>
      </c>
      <c r="BF164" s="1218">
        <f t="shared" si="168"/>
        <v>0</v>
      </c>
      <c r="BG164" s="1219"/>
      <c r="BH164" s="1221"/>
      <c r="BI164" s="1212">
        <f>MAX(BJ164+BK164,CR_REF!$D$62*CSV_CR_SCEN!AW164)</f>
        <v>0</v>
      </c>
      <c r="BJ164" s="1222">
        <f>AX164*BU164*BV164</f>
        <v>0</v>
      </c>
      <c r="BK164" s="1219"/>
      <c r="BL164" s="1219"/>
      <c r="BM164" s="1218">
        <f>MAX(BN164+BO164,CR_REF!$D$63*CSV_CR_SCEN!BA164)</f>
        <v>0</v>
      </c>
      <c r="BN164" s="1222">
        <f>BB164*CF164</f>
        <v>0</v>
      </c>
      <c r="BO164" s="1220"/>
      <c r="BP164" s="1220"/>
      <c r="BQ164" s="1218">
        <f>MAX(BR164+BS164+BT164, CR_REF!$D$64*CSV_CR_SCEN!BE164)</f>
        <v>0</v>
      </c>
      <c r="BR164" s="1222">
        <f>BF164*CG164</f>
        <v>0</v>
      </c>
      <c r="BS164" s="1220"/>
      <c r="BT164" s="1220"/>
      <c r="BU164" s="1226">
        <f>BU98*CR_REF!AE52</f>
        <v>0</v>
      </c>
      <c r="BV164" s="1294">
        <f>MIN(100%,BV98+CR_REF!AA52)</f>
        <v>0</v>
      </c>
      <c r="BW164" s="1291"/>
      <c r="BX164" s="1224"/>
      <c r="BY164" s="1225"/>
      <c r="BZ164" s="921"/>
      <c r="CA164" s="650"/>
      <c r="CB164" s="613">
        <f t="shared" si="141"/>
        <v>0</v>
      </c>
      <c r="CC164" s="577">
        <f t="shared" si="142"/>
        <v>0</v>
      </c>
      <c r="CD164" s="614">
        <f t="shared" si="143"/>
        <v>0</v>
      </c>
      <c r="CE164" s="653"/>
      <c r="CF164" s="577">
        <f>MIN(IF(CF98&lt;0.05,CR_REF!$D$58,CF98)+CR_REF!$G$78, 0.4)</f>
        <v>0.05</v>
      </c>
      <c r="CG164" s="614">
        <f>MIN(100%,MAX(CG98,BY98,BV98)+CR_REF!AA52)</f>
        <v>0</v>
      </c>
    </row>
    <row r="165" spans="1:85" ht="13.15" customHeight="1">
      <c r="A165" s="425"/>
      <c r="B165" s="425"/>
      <c r="C165" s="425"/>
      <c r="D165" s="427" t="s">
        <v>16</v>
      </c>
      <c r="E165" s="429" t="s">
        <v>208</v>
      </c>
      <c r="F165" s="428">
        <v>2025</v>
      </c>
      <c r="G165" s="432" t="s">
        <v>584</v>
      </c>
      <c r="H165" s="620">
        <f t="shared" si="123"/>
        <v>0</v>
      </c>
      <c r="I165" s="571">
        <f t="shared" si="124"/>
        <v>0</v>
      </c>
      <c r="J165" s="601">
        <f t="shared" si="125"/>
        <v>0</v>
      </c>
      <c r="K165" s="912"/>
      <c r="L165" s="659"/>
      <c r="M165" s="631"/>
      <c r="N165" s="620">
        <f t="shared" si="126"/>
        <v>0</v>
      </c>
      <c r="O165" s="571">
        <f t="shared" si="127"/>
        <v>0</v>
      </c>
      <c r="P165" s="621">
        <f t="shared" si="128"/>
        <v>0</v>
      </c>
      <c r="Q165" s="439">
        <f t="shared" si="151"/>
        <v>0</v>
      </c>
      <c r="R165" s="431">
        <f t="shared" si="152"/>
        <v>0</v>
      </c>
      <c r="S165" s="509">
        <f t="shared" si="153"/>
        <v>0</v>
      </c>
      <c r="T165" s="912"/>
      <c r="U165" s="631"/>
      <c r="V165" s="912"/>
      <c r="W165" s="658"/>
      <c r="X165" s="631"/>
      <c r="Y165" s="913"/>
      <c r="Z165" s="632"/>
      <c r="AA165" s="632"/>
      <c r="AB165" s="632"/>
      <c r="AC165" s="632"/>
      <c r="AD165" s="632"/>
      <c r="AE165" s="638"/>
      <c r="AF165" s="630"/>
      <c r="AG165" s="630"/>
      <c r="AH165" s="630"/>
      <c r="AI165" s="630"/>
      <c r="AJ165" s="631"/>
      <c r="AK165" s="918"/>
      <c r="AL165" s="632"/>
      <c r="AM165" s="632"/>
      <c r="AN165" s="632"/>
      <c r="AO165" s="632"/>
      <c r="AP165" s="919"/>
      <c r="AQ165" s="638"/>
      <c r="AR165" s="630"/>
      <c r="AS165" s="630"/>
      <c r="AT165" s="630"/>
      <c r="AU165" s="630"/>
      <c r="AV165" s="631"/>
      <c r="AW165" s="1217">
        <f t="shared" si="164"/>
        <v>0</v>
      </c>
      <c r="AX165" s="1218">
        <f t="shared" si="165"/>
        <v>0</v>
      </c>
      <c r="AY165" s="1219"/>
      <c r="AZ165" s="1219"/>
      <c r="BA165" s="1218">
        <f t="shared" si="166"/>
        <v>0</v>
      </c>
      <c r="BB165" s="1218">
        <f t="shared" si="167"/>
        <v>0</v>
      </c>
      <c r="BC165" s="1219"/>
      <c r="BD165" s="1220"/>
      <c r="BE165" s="1218">
        <f t="shared" si="163"/>
        <v>0</v>
      </c>
      <c r="BF165" s="1218">
        <f t="shared" si="168"/>
        <v>0</v>
      </c>
      <c r="BG165" s="1219"/>
      <c r="BH165" s="1221"/>
      <c r="BI165" s="1212">
        <f>MAX(BJ165+BK165,CR_REF!$D$62*CSV_CR_SCEN!AW165)</f>
        <v>0</v>
      </c>
      <c r="BJ165" s="1222">
        <f>AX165*BU165*BV165</f>
        <v>0</v>
      </c>
      <c r="BK165" s="1219"/>
      <c r="BL165" s="1219"/>
      <c r="BM165" s="1218">
        <f>MAX(BN165+BO165,CR_REF!$D$63*CSV_CR_SCEN!BA165)</f>
        <v>0</v>
      </c>
      <c r="BN165" s="1222">
        <f>BB165*CF165</f>
        <v>0</v>
      </c>
      <c r="BO165" s="1220"/>
      <c r="BP165" s="1220"/>
      <c r="BQ165" s="1218">
        <f>MAX(BR165+BS165+BT165, CR_REF!$D$64*CSV_CR_SCEN!BE165)</f>
        <v>0</v>
      </c>
      <c r="BR165" s="1222">
        <f>BF165*CG165</f>
        <v>0</v>
      </c>
      <c r="BS165" s="1220"/>
      <c r="BT165" s="1220"/>
      <c r="BU165" s="1226">
        <f>BU99*CR_REF!AE53</f>
        <v>0</v>
      </c>
      <c r="BV165" s="1294">
        <f>MIN(100%,BV99+CR_REF!AA53)</f>
        <v>0</v>
      </c>
      <c r="BW165" s="1291"/>
      <c r="BX165" s="1224"/>
      <c r="BY165" s="1225"/>
      <c r="BZ165" s="921"/>
      <c r="CA165" s="650"/>
      <c r="CB165" s="613">
        <f t="shared" si="141"/>
        <v>0</v>
      </c>
      <c r="CC165" s="577">
        <f t="shared" si="142"/>
        <v>0</v>
      </c>
      <c r="CD165" s="614">
        <f t="shared" si="143"/>
        <v>0</v>
      </c>
      <c r="CE165" s="653"/>
      <c r="CF165" s="577">
        <f>MIN(IF(CF99&lt;0.05,CR_REF!$D$58,CF99)+CR_REF!$G$78, 0.4)</f>
        <v>0.05</v>
      </c>
      <c r="CG165" s="614">
        <f>MIN(100%,MAX(CG99,BY99,BV99)+CR_REF!AA53)</f>
        <v>0</v>
      </c>
    </row>
    <row r="166" spans="1:85" ht="13.15" customHeight="1">
      <c r="A166" s="425"/>
      <c r="B166" s="425"/>
      <c r="C166" s="425"/>
      <c r="D166" s="427" t="s">
        <v>18</v>
      </c>
      <c r="E166" s="429" t="s">
        <v>208</v>
      </c>
      <c r="F166" s="428">
        <v>2025</v>
      </c>
      <c r="G166" s="430" t="s">
        <v>180</v>
      </c>
      <c r="H166" s="620">
        <f t="shared" si="123"/>
        <v>0</v>
      </c>
      <c r="I166" s="571">
        <f t="shared" si="124"/>
        <v>0</v>
      </c>
      <c r="J166" s="601">
        <f t="shared" si="125"/>
        <v>0</v>
      </c>
      <c r="K166" s="912"/>
      <c r="L166" s="659"/>
      <c r="M166" s="631"/>
      <c r="N166" s="620">
        <f t="shared" si="126"/>
        <v>0</v>
      </c>
      <c r="O166" s="571">
        <f t="shared" si="127"/>
        <v>0</v>
      </c>
      <c r="P166" s="621">
        <f t="shared" si="128"/>
        <v>0</v>
      </c>
      <c r="Q166" s="439">
        <f t="shared" si="151"/>
        <v>0</v>
      </c>
      <c r="R166" s="431">
        <f t="shared" si="152"/>
        <v>0</v>
      </c>
      <c r="S166" s="509">
        <f t="shared" si="153"/>
        <v>0</v>
      </c>
      <c r="T166" s="912"/>
      <c r="U166" s="631"/>
      <c r="V166" s="912"/>
      <c r="W166" s="658"/>
      <c r="X166" s="631"/>
      <c r="Y166" s="913"/>
      <c r="Z166" s="632"/>
      <c r="AA166" s="632"/>
      <c r="AB166" s="632"/>
      <c r="AC166" s="632"/>
      <c r="AD166" s="632"/>
      <c r="AE166" s="638"/>
      <c r="AF166" s="630"/>
      <c r="AG166" s="630"/>
      <c r="AH166" s="630"/>
      <c r="AI166" s="630"/>
      <c r="AJ166" s="631"/>
      <c r="AK166" s="918"/>
      <c r="AL166" s="632"/>
      <c r="AM166" s="632"/>
      <c r="AN166" s="632"/>
      <c r="AO166" s="632"/>
      <c r="AP166" s="919"/>
      <c r="AQ166" s="638"/>
      <c r="AR166" s="630"/>
      <c r="AS166" s="630"/>
      <c r="AT166" s="630"/>
      <c r="AU166" s="630"/>
      <c r="AV166" s="631"/>
      <c r="AW166" s="1217">
        <f t="shared" si="164"/>
        <v>0</v>
      </c>
      <c r="AX166" s="1218">
        <f t="shared" si="165"/>
        <v>0</v>
      </c>
      <c r="AY166" s="1219"/>
      <c r="AZ166" s="1219"/>
      <c r="BA166" s="1218">
        <f t="shared" si="166"/>
        <v>0</v>
      </c>
      <c r="BB166" s="1218">
        <f t="shared" si="167"/>
        <v>0</v>
      </c>
      <c r="BC166" s="1219"/>
      <c r="BD166" s="1220"/>
      <c r="BE166" s="1218">
        <f t="shared" si="163"/>
        <v>0</v>
      </c>
      <c r="BF166" s="1218">
        <f t="shared" si="168"/>
        <v>0</v>
      </c>
      <c r="BG166" s="1219"/>
      <c r="BH166" s="1221"/>
      <c r="BI166" s="1212">
        <f>MAX(BJ166+BK166,CR_REF!$D$62*CSV_CR_SCEN!AW166)</f>
        <v>0</v>
      </c>
      <c r="BJ166" s="1222">
        <f>AX166*BU166*BV166</f>
        <v>0</v>
      </c>
      <c r="BK166" s="1219"/>
      <c r="BL166" s="1219"/>
      <c r="BM166" s="1218">
        <f>MAX(BN166+BO166,CR_REF!$D$63*CSV_CR_SCEN!BA166)</f>
        <v>0</v>
      </c>
      <c r="BN166" s="1222">
        <f>BB166*CF166</f>
        <v>0</v>
      </c>
      <c r="BO166" s="1220"/>
      <c r="BP166" s="1220"/>
      <c r="BQ166" s="1218">
        <f>MAX(BR166+BS166+BT166, CR_REF!$D$64*CSV_CR_SCEN!BE166)</f>
        <v>0</v>
      </c>
      <c r="BR166" s="1222">
        <f>BF166*CG166</f>
        <v>0</v>
      </c>
      <c r="BS166" s="1220"/>
      <c r="BT166" s="1220"/>
      <c r="BU166" s="1226">
        <f>BU100*CR_REF!AE54</f>
        <v>0</v>
      </c>
      <c r="BV166" s="1294">
        <f>MIN(100%,BV100+CR_REF!AA54)</f>
        <v>0</v>
      </c>
      <c r="BW166" s="1291"/>
      <c r="BX166" s="1224"/>
      <c r="BY166" s="1225"/>
      <c r="BZ166" s="921"/>
      <c r="CA166" s="650"/>
      <c r="CB166" s="613">
        <f t="shared" si="141"/>
        <v>0</v>
      </c>
      <c r="CC166" s="577">
        <f t="shared" si="142"/>
        <v>0</v>
      </c>
      <c r="CD166" s="614">
        <f t="shared" si="143"/>
        <v>0</v>
      </c>
      <c r="CE166" s="653"/>
      <c r="CF166" s="577">
        <f>MIN(IF(CF100&lt;0.05,CR_REF!$D$58,CF100)+CR_REF!$G$78, 0.4)</f>
        <v>0.05</v>
      </c>
      <c r="CG166" s="614">
        <f>MIN(100%,MAX(CG100,BY100,BV100)+CR_REF!AA54)</f>
        <v>0</v>
      </c>
    </row>
    <row r="167" spans="1:85" ht="13.15" customHeight="1">
      <c r="A167" s="425"/>
      <c r="B167" s="425"/>
      <c r="C167" s="425"/>
      <c r="D167" s="427" t="s">
        <v>18</v>
      </c>
      <c r="E167" s="429" t="s">
        <v>208</v>
      </c>
      <c r="F167" s="428">
        <v>2025</v>
      </c>
      <c r="G167" s="430" t="s">
        <v>150</v>
      </c>
      <c r="H167" s="620">
        <f t="shared" si="123"/>
        <v>0</v>
      </c>
      <c r="I167" s="571">
        <f t="shared" si="124"/>
        <v>0</v>
      </c>
      <c r="J167" s="601">
        <f t="shared" si="125"/>
        <v>0</v>
      </c>
      <c r="K167" s="912"/>
      <c r="L167" s="659"/>
      <c r="M167" s="631"/>
      <c r="N167" s="620">
        <f t="shared" si="126"/>
        <v>0</v>
      </c>
      <c r="O167" s="571">
        <f t="shared" si="127"/>
        <v>0</v>
      </c>
      <c r="P167" s="621">
        <f t="shared" si="128"/>
        <v>0</v>
      </c>
      <c r="Q167" s="439">
        <f t="shared" si="151"/>
        <v>0</v>
      </c>
      <c r="R167" s="431">
        <f t="shared" si="152"/>
        <v>0</v>
      </c>
      <c r="S167" s="509">
        <f t="shared" si="153"/>
        <v>0</v>
      </c>
      <c r="T167" s="912"/>
      <c r="U167" s="631"/>
      <c r="V167" s="912"/>
      <c r="W167" s="658"/>
      <c r="X167" s="631"/>
      <c r="Y167" s="914">
        <f>AE167*H167</f>
        <v>0</v>
      </c>
      <c r="Z167" s="426">
        <f>AF167*H167</f>
        <v>0</v>
      </c>
      <c r="AA167" s="426">
        <f>AG167*I167</f>
        <v>0</v>
      </c>
      <c r="AB167" s="426">
        <f>AH167*I167</f>
        <v>0</v>
      </c>
      <c r="AC167" s="632"/>
      <c r="AD167" s="632"/>
      <c r="AE167" s="439">
        <f>_xlfn.NORM.S.DIST(_xlfn.NORM.S.INV(MAX(AVERAGE(AE13,AE35,AE57, AE79, AE101),CR_REF!$D$66))+CR_REF!N55, TRUE)</f>
        <v>9.7180418220978897E-4</v>
      </c>
      <c r="AF167" s="431">
        <f>_xlfn.NORM.S.DIST(_xlfn.NORM.S.INV(MAX(AVERAGE(AF13,AF35,AF57, AF79, AF101),CR_REF!$D$66))+CR_REF!O55, TRUE)</f>
        <v>2.1635906588111002E-3</v>
      </c>
      <c r="AG167" s="431">
        <f>AVERAGE(AG13,AG35,AG57, AG79, AG101)*CR_REF!X55</f>
        <v>0</v>
      </c>
      <c r="AH167" s="431">
        <f>_xlfn.NORM.S.DIST(_xlfn.NORM.S.INV(MAX(AVERAGE(AH13,AH35,AH57,AH79, AH101),CR_REF!$D$66))+CR_REF!Q55, TRUE)</f>
        <v>2.3837996961767931E-3</v>
      </c>
      <c r="AI167" s="630"/>
      <c r="AJ167" s="631"/>
      <c r="AK167" s="918"/>
      <c r="AL167" s="632"/>
      <c r="AM167" s="632"/>
      <c r="AN167" s="632"/>
      <c r="AO167" s="632"/>
      <c r="AP167" s="919"/>
      <c r="AQ167" s="439">
        <f>_xlfn.NORM.S.DIST(_xlfn.NORM.S.INV(MAX(AVERAGE(AQ13,AQ35,AQ57, AQ79, AQ101),CR_REF!$D$66))+CR_REF!N55, TRUE)</f>
        <v>9.7180418220978897E-4</v>
      </c>
      <c r="AR167" s="431">
        <f>_xlfn.NORM.S.DIST(_xlfn.NORM.S.INV(MAX(AVERAGE(AR13,AR35,AR57, AR79, AR101),CR_REF!$D$66))+CR_REF!O55, TRUE)</f>
        <v>2.1635906588111002E-3</v>
      </c>
      <c r="AS167" s="431">
        <f>AVERAGE(AS13,AS35,AS57, AS79, AS101)*CR_REF!X55</f>
        <v>0</v>
      </c>
      <c r="AT167" s="431">
        <f>_xlfn.NORM.S.DIST(_xlfn.NORM.S.INV(MAX(AVERAGE(AT13,AT35,AT57, AT79, AT101),CR_REF!$D$66))+CR_REF!Q55, TRUE)</f>
        <v>2.3837996961767931E-3</v>
      </c>
      <c r="AU167" s="630"/>
      <c r="AV167" s="631"/>
      <c r="AW167" s="1217">
        <f t="shared" si="164"/>
        <v>0</v>
      </c>
      <c r="AX167" s="1218">
        <f t="shared" si="165"/>
        <v>0</v>
      </c>
      <c r="AY167" s="1218">
        <f>AA167</f>
        <v>0</v>
      </c>
      <c r="AZ167" s="1219"/>
      <c r="BA167" s="1218">
        <f t="shared" si="166"/>
        <v>0</v>
      </c>
      <c r="BB167" s="1218">
        <f t="shared" si="167"/>
        <v>0</v>
      </c>
      <c r="BC167" s="1218">
        <f>Y167</f>
        <v>0</v>
      </c>
      <c r="BD167" s="1220"/>
      <c r="BE167" s="1218">
        <f t="shared" si="163"/>
        <v>0</v>
      </c>
      <c r="BF167" s="1218">
        <f t="shared" si="168"/>
        <v>0</v>
      </c>
      <c r="BG167" s="1218">
        <f>Z167+BG145</f>
        <v>0</v>
      </c>
      <c r="BH167" s="1227">
        <f>AB167+BH145</f>
        <v>0</v>
      </c>
      <c r="BI167" s="1212">
        <f>MAX(BJ167+BK167,CR_REF!$D$62*CSV_CR_SCEN!AW167)</f>
        <v>0</v>
      </c>
      <c r="BJ167" s="1228">
        <f>AX167*BU167*BV167</f>
        <v>0</v>
      </c>
      <c r="BK167" s="1228">
        <f>AY167*BU167*BV167</f>
        <v>0</v>
      </c>
      <c r="BL167" s="1219"/>
      <c r="BM167" s="1218">
        <f>MAX(BN167+BO167,CR_REF!$D$63*CSV_CR_SCEN!BA167)</f>
        <v>0</v>
      </c>
      <c r="BN167" s="1228">
        <f>BB167*CF167</f>
        <v>0</v>
      </c>
      <c r="BO167" s="1228">
        <f>BC167*CE167</f>
        <v>0</v>
      </c>
      <c r="BP167" s="1220"/>
      <c r="BQ167" s="1218">
        <f>MAX(BR167+BS167+BT167, CR_REF!$D$64*CSV_CR_SCEN!BE167)</f>
        <v>0</v>
      </c>
      <c r="BR167" s="1228">
        <f>BF167*CG167</f>
        <v>0</v>
      </c>
      <c r="BS167" s="1228">
        <f>BG167*BZ167</f>
        <v>0</v>
      </c>
      <c r="BT167" s="1228">
        <f>BH167*CA167</f>
        <v>0</v>
      </c>
      <c r="BU167" s="1229">
        <f>AF167</f>
        <v>2.1635906588111002E-3</v>
      </c>
      <c r="BV167" s="1295">
        <f>BZ167</f>
        <v>0</v>
      </c>
      <c r="BW167" s="1291"/>
      <c r="BX167" s="1230">
        <f>AH167</f>
        <v>2.3837996961767931E-3</v>
      </c>
      <c r="BY167" s="1225"/>
      <c r="BZ167" s="616">
        <f>MIN(100%,MAX(IFERROR(AVERAGE(BZ13,BZ35,BZ57, BZ79, BZ101),0),BV101)+CR_REF!AA55)</f>
        <v>0</v>
      </c>
      <c r="CA167" s="614">
        <f>MIN(100%,MAX(IFERROR(AVERAGE(CA13,CA35,CA57, CA79, CA101),0),BY101)+CR_REF!AA55)</f>
        <v>0</v>
      </c>
      <c r="CB167" s="613">
        <f t="shared" si="141"/>
        <v>0</v>
      </c>
      <c r="CC167" s="577">
        <f t="shared" si="142"/>
        <v>0</v>
      </c>
      <c r="CD167" s="614">
        <f t="shared" si="143"/>
        <v>0</v>
      </c>
      <c r="CE167" s="616">
        <f>MIN(IF(CE101&lt;0.05, IF(CF101&lt;0.05, CR_REF!$D$58,CF101), CE101) +CR_REF!$G$78, 0.25)</f>
        <v>0.05</v>
      </c>
      <c r="CF167" s="656">
        <f>MIN(IF(CF101&lt;0.05,CR_REF!$D$58,CF101)+CR_REF!$G$78, 0.4)</f>
        <v>0.05</v>
      </c>
      <c r="CG167" s="614">
        <f>MIN(100%,MAX(CG101,BY101,BV101)+CR_REF!AA55)</f>
        <v>0</v>
      </c>
    </row>
    <row r="168" spans="1:85" ht="13.15" customHeight="1">
      <c r="A168" s="425"/>
      <c r="B168" s="425"/>
      <c r="C168" s="425"/>
      <c r="D168" s="427" t="s">
        <v>18</v>
      </c>
      <c r="E168" s="429" t="s">
        <v>208</v>
      </c>
      <c r="F168" s="428">
        <v>2025</v>
      </c>
      <c r="G168" s="430" t="s">
        <v>151</v>
      </c>
      <c r="H168" s="620">
        <f t="shared" si="123"/>
        <v>0</v>
      </c>
      <c r="I168" s="571">
        <f t="shared" si="124"/>
        <v>0</v>
      </c>
      <c r="J168" s="601">
        <f t="shared" si="125"/>
        <v>0</v>
      </c>
      <c r="K168" s="912"/>
      <c r="L168" s="659"/>
      <c r="M168" s="631"/>
      <c r="N168" s="620">
        <f t="shared" si="126"/>
        <v>0</v>
      </c>
      <c r="O168" s="571">
        <f t="shared" si="127"/>
        <v>0</v>
      </c>
      <c r="P168" s="621">
        <f t="shared" si="128"/>
        <v>0</v>
      </c>
      <c r="Q168" s="439">
        <f t="shared" si="151"/>
        <v>0</v>
      </c>
      <c r="R168" s="431">
        <f t="shared" si="152"/>
        <v>0</v>
      </c>
      <c r="S168" s="509">
        <f t="shared" si="153"/>
        <v>0</v>
      </c>
      <c r="T168" s="912"/>
      <c r="U168" s="631"/>
      <c r="V168" s="912"/>
      <c r="W168" s="658"/>
      <c r="X168" s="631"/>
      <c r="Y168" s="913"/>
      <c r="Z168" s="632"/>
      <c r="AA168" s="632"/>
      <c r="AB168" s="632"/>
      <c r="AC168" s="632"/>
      <c r="AD168" s="632"/>
      <c r="AE168" s="638"/>
      <c r="AF168" s="630"/>
      <c r="AG168" s="630"/>
      <c r="AH168" s="630"/>
      <c r="AI168" s="630"/>
      <c r="AJ168" s="631"/>
      <c r="AK168" s="918"/>
      <c r="AL168" s="632"/>
      <c r="AM168" s="632"/>
      <c r="AN168" s="632"/>
      <c r="AO168" s="632"/>
      <c r="AP168" s="919"/>
      <c r="AQ168" s="638"/>
      <c r="AR168" s="630"/>
      <c r="AS168" s="630"/>
      <c r="AT168" s="630"/>
      <c r="AU168" s="630"/>
      <c r="AV168" s="631"/>
      <c r="AW168" s="1217">
        <f t="shared" si="164"/>
        <v>0</v>
      </c>
      <c r="AX168" s="1218">
        <f t="shared" si="165"/>
        <v>0</v>
      </c>
      <c r="AY168" s="1219"/>
      <c r="AZ168" s="1219"/>
      <c r="BA168" s="1218">
        <f t="shared" si="166"/>
        <v>0</v>
      </c>
      <c r="BB168" s="1218">
        <f t="shared" si="167"/>
        <v>0</v>
      </c>
      <c r="BC168" s="1219"/>
      <c r="BD168" s="1220"/>
      <c r="BE168" s="1218">
        <f t="shared" si="163"/>
        <v>0</v>
      </c>
      <c r="BF168" s="1218">
        <f t="shared" si="168"/>
        <v>0</v>
      </c>
      <c r="BG168" s="1219"/>
      <c r="BH168" s="1221"/>
      <c r="BI168" s="1212">
        <f>MAX(BJ168+BK168,CR_REF!$D$62*CSV_CR_SCEN!AW168)</f>
        <v>0</v>
      </c>
      <c r="BJ168" s="1231">
        <f>N168</f>
        <v>0</v>
      </c>
      <c r="BK168" s="1219"/>
      <c r="BL168" s="1219"/>
      <c r="BM168" s="1218">
        <f>MAX(BN168+BO168,CR_REF!$D$63*CSV_CR_SCEN!BA168)</f>
        <v>0</v>
      </c>
      <c r="BN168" s="1231">
        <f>O168</f>
        <v>0</v>
      </c>
      <c r="BO168" s="1220"/>
      <c r="BP168" s="1220"/>
      <c r="BQ168" s="1218">
        <f>MAX(BR168+BS168+BT168, CR_REF!$D$64*CSV_CR_SCEN!BE168)</f>
        <v>0</v>
      </c>
      <c r="BR168" s="1231">
        <f>P168</f>
        <v>0</v>
      </c>
      <c r="BS168" s="1220"/>
      <c r="BT168" s="1221"/>
      <c r="BU168" s="1223"/>
      <c r="BV168" s="1225"/>
      <c r="BW168" s="1291"/>
      <c r="BX168" s="1224"/>
      <c r="BY168" s="1225"/>
      <c r="BZ168" s="921"/>
      <c r="CA168" s="650"/>
      <c r="CB168" s="613">
        <f t="shared" si="141"/>
        <v>0</v>
      </c>
      <c r="CC168" s="577">
        <f t="shared" si="142"/>
        <v>0</v>
      </c>
      <c r="CD168" s="614">
        <f t="shared" si="143"/>
        <v>0</v>
      </c>
      <c r="CE168" s="653"/>
      <c r="CF168" s="651"/>
      <c r="CG168" s="655"/>
    </row>
    <row r="169" spans="1:85" ht="13.15" customHeight="1">
      <c r="A169" s="425"/>
      <c r="B169" s="425"/>
      <c r="C169" s="425"/>
      <c r="D169" s="427" t="s">
        <v>18</v>
      </c>
      <c r="E169" s="429" t="s">
        <v>208</v>
      </c>
      <c r="F169" s="428">
        <v>2025</v>
      </c>
      <c r="G169" s="430" t="s">
        <v>152</v>
      </c>
      <c r="H169" s="620">
        <f t="shared" si="123"/>
        <v>0</v>
      </c>
      <c r="I169" s="571">
        <f t="shared" si="124"/>
        <v>0</v>
      </c>
      <c r="J169" s="601">
        <f t="shared" si="125"/>
        <v>0</v>
      </c>
      <c r="K169" s="912"/>
      <c r="L169" s="659"/>
      <c r="M169" s="631"/>
      <c r="N169" s="620">
        <f t="shared" si="126"/>
        <v>0</v>
      </c>
      <c r="O169" s="571">
        <f t="shared" si="127"/>
        <v>0</v>
      </c>
      <c r="P169" s="621">
        <f t="shared" si="128"/>
        <v>0</v>
      </c>
      <c r="Q169" s="439">
        <f t="shared" si="151"/>
        <v>0</v>
      </c>
      <c r="R169" s="431">
        <f t="shared" si="152"/>
        <v>0</v>
      </c>
      <c r="S169" s="509">
        <f t="shared" si="153"/>
        <v>0</v>
      </c>
      <c r="T169" s="912"/>
      <c r="U169" s="631"/>
      <c r="V169" s="912"/>
      <c r="W169" s="658"/>
      <c r="X169" s="631"/>
      <c r="Y169" s="913"/>
      <c r="Z169" s="632"/>
      <c r="AA169" s="632"/>
      <c r="AB169" s="632"/>
      <c r="AC169" s="632"/>
      <c r="AD169" s="632"/>
      <c r="AE169" s="638"/>
      <c r="AF169" s="630"/>
      <c r="AG169" s="630"/>
      <c r="AH169" s="630"/>
      <c r="AI169" s="630"/>
      <c r="AJ169" s="631"/>
      <c r="AK169" s="918"/>
      <c r="AL169" s="632"/>
      <c r="AM169" s="632"/>
      <c r="AN169" s="632"/>
      <c r="AO169" s="632"/>
      <c r="AP169" s="919"/>
      <c r="AQ169" s="638"/>
      <c r="AR169" s="630"/>
      <c r="AS169" s="630"/>
      <c r="AT169" s="630"/>
      <c r="AU169" s="630"/>
      <c r="AV169" s="631"/>
      <c r="AW169" s="1217">
        <f t="shared" si="164"/>
        <v>0</v>
      </c>
      <c r="AX169" s="1218">
        <f t="shared" si="165"/>
        <v>0</v>
      </c>
      <c r="AY169" s="1219"/>
      <c r="AZ169" s="1219"/>
      <c r="BA169" s="1218">
        <f t="shared" si="166"/>
        <v>0</v>
      </c>
      <c r="BB169" s="1218">
        <f t="shared" si="167"/>
        <v>0</v>
      </c>
      <c r="BC169" s="1219"/>
      <c r="BD169" s="1220"/>
      <c r="BE169" s="1218">
        <f t="shared" si="163"/>
        <v>0</v>
      </c>
      <c r="BF169" s="1218">
        <f t="shared" si="168"/>
        <v>0</v>
      </c>
      <c r="BG169" s="1219"/>
      <c r="BH169" s="1221"/>
      <c r="BI169" s="1212">
        <f>MAX(BJ169+BK169,CR_REF!$D$62*CSV_CR_SCEN!AW169)</f>
        <v>0</v>
      </c>
      <c r="BJ169" s="1231">
        <f>N169</f>
        <v>0</v>
      </c>
      <c r="BK169" s="1219"/>
      <c r="BL169" s="1219"/>
      <c r="BM169" s="1218">
        <f>MAX(BN169+BO169,CR_REF!$D$63*CSV_CR_SCEN!BA169)</f>
        <v>0</v>
      </c>
      <c r="BN169" s="1231">
        <f>O169</f>
        <v>0</v>
      </c>
      <c r="BO169" s="1220"/>
      <c r="BP169" s="1220"/>
      <c r="BQ169" s="1218">
        <f>MAX(BR169+BS169+BT169, CR_REF!$D$64*CSV_CR_SCEN!BE169)</f>
        <v>0</v>
      </c>
      <c r="BR169" s="1231">
        <f>P169</f>
        <v>0</v>
      </c>
      <c r="BS169" s="1220"/>
      <c r="BT169" s="1221"/>
      <c r="BU169" s="1223"/>
      <c r="BV169" s="1225"/>
      <c r="BW169" s="1291"/>
      <c r="BX169" s="1224"/>
      <c r="BY169" s="1225"/>
      <c r="BZ169" s="921"/>
      <c r="CA169" s="650"/>
      <c r="CB169" s="613">
        <f t="shared" si="141"/>
        <v>0</v>
      </c>
      <c r="CC169" s="577">
        <f t="shared" si="142"/>
        <v>0</v>
      </c>
      <c r="CD169" s="614">
        <f t="shared" si="143"/>
        <v>0</v>
      </c>
      <c r="CE169" s="653"/>
      <c r="CF169" s="651"/>
      <c r="CG169" s="655"/>
    </row>
    <row r="170" spans="1:85" ht="13.15" customHeight="1">
      <c r="A170" s="425"/>
      <c r="B170" s="425"/>
      <c r="C170" s="425"/>
      <c r="D170" s="427" t="s">
        <v>18</v>
      </c>
      <c r="E170" s="429" t="s">
        <v>208</v>
      </c>
      <c r="F170" s="428">
        <v>2025</v>
      </c>
      <c r="G170" s="430" t="s">
        <v>145</v>
      </c>
      <c r="H170" s="620">
        <f t="shared" si="123"/>
        <v>0</v>
      </c>
      <c r="I170" s="571">
        <f t="shared" si="124"/>
        <v>0</v>
      </c>
      <c r="J170" s="601">
        <f t="shared" si="125"/>
        <v>0</v>
      </c>
      <c r="K170" s="912"/>
      <c r="L170" s="659"/>
      <c r="M170" s="631"/>
      <c r="N170" s="620">
        <f t="shared" si="126"/>
        <v>0</v>
      </c>
      <c r="O170" s="571">
        <f t="shared" si="127"/>
        <v>0</v>
      </c>
      <c r="P170" s="621">
        <f t="shared" si="128"/>
        <v>0</v>
      </c>
      <c r="Q170" s="439">
        <f t="shared" si="151"/>
        <v>0</v>
      </c>
      <c r="R170" s="431">
        <f t="shared" si="152"/>
        <v>0</v>
      </c>
      <c r="S170" s="509">
        <f t="shared" si="153"/>
        <v>0</v>
      </c>
      <c r="T170" s="912"/>
      <c r="U170" s="631"/>
      <c r="V170" s="912"/>
      <c r="W170" s="658"/>
      <c r="X170" s="631"/>
      <c r="Y170" s="913"/>
      <c r="Z170" s="632"/>
      <c r="AA170" s="632"/>
      <c r="AB170" s="632"/>
      <c r="AC170" s="632"/>
      <c r="AD170" s="632"/>
      <c r="AE170" s="638"/>
      <c r="AF170" s="630"/>
      <c r="AG170" s="630"/>
      <c r="AH170" s="630"/>
      <c r="AI170" s="630"/>
      <c r="AJ170" s="631"/>
      <c r="AK170" s="918"/>
      <c r="AL170" s="632"/>
      <c r="AM170" s="632"/>
      <c r="AN170" s="632"/>
      <c r="AO170" s="632"/>
      <c r="AP170" s="919"/>
      <c r="AQ170" s="638"/>
      <c r="AR170" s="630"/>
      <c r="AS170" s="630"/>
      <c r="AT170" s="630"/>
      <c r="AU170" s="630"/>
      <c r="AV170" s="631"/>
      <c r="AW170" s="1217">
        <f t="shared" si="164"/>
        <v>0</v>
      </c>
      <c r="AX170" s="1218">
        <f t="shared" si="165"/>
        <v>0</v>
      </c>
      <c r="AY170" s="1219"/>
      <c r="AZ170" s="1219"/>
      <c r="BA170" s="1218">
        <f t="shared" si="166"/>
        <v>0</v>
      </c>
      <c r="BB170" s="1218">
        <f t="shared" si="167"/>
        <v>0</v>
      </c>
      <c r="BC170" s="1219"/>
      <c r="BD170" s="1220"/>
      <c r="BE170" s="1218">
        <f t="shared" si="163"/>
        <v>0</v>
      </c>
      <c r="BF170" s="1218">
        <f t="shared" si="168"/>
        <v>0</v>
      </c>
      <c r="BG170" s="1219"/>
      <c r="BH170" s="1221"/>
      <c r="BI170" s="1212">
        <f>MAX(BJ170+BK170,CR_REF!$D$62*CSV_CR_SCEN!AW170)</f>
        <v>0</v>
      </c>
      <c r="BJ170" s="1222">
        <f>AX170*BU170*BV170</f>
        <v>0</v>
      </c>
      <c r="BK170" s="1219"/>
      <c r="BL170" s="1219"/>
      <c r="BM170" s="1218">
        <f>MAX(BN170+BO170,CR_REF!$D$63*CSV_CR_SCEN!BA170)</f>
        <v>0</v>
      </c>
      <c r="BN170" s="1222">
        <f>BB170*CF170</f>
        <v>0</v>
      </c>
      <c r="BO170" s="1220"/>
      <c r="BP170" s="1220"/>
      <c r="BQ170" s="1218">
        <f>MAX(BR170+BS170+BT170, CR_REF!$D$64*CSV_CR_SCEN!BE170)</f>
        <v>0</v>
      </c>
      <c r="BR170" s="1222">
        <f>BF170*CG170</f>
        <v>0</v>
      </c>
      <c r="BS170" s="1220"/>
      <c r="BT170" s="1221"/>
      <c r="BU170" s="1226">
        <f>BU104*CR_REF!AE58</f>
        <v>0</v>
      </c>
      <c r="BV170" s="1294">
        <f>MIN(100%,BV104+CR_REF!AA58)</f>
        <v>0</v>
      </c>
      <c r="BW170" s="1291"/>
      <c r="BX170" s="1224"/>
      <c r="BY170" s="1225"/>
      <c r="BZ170" s="921"/>
      <c r="CA170" s="650"/>
      <c r="CB170" s="613">
        <f t="shared" si="141"/>
        <v>0</v>
      </c>
      <c r="CC170" s="577">
        <f t="shared" si="142"/>
        <v>0</v>
      </c>
      <c r="CD170" s="614">
        <f t="shared" si="143"/>
        <v>0</v>
      </c>
      <c r="CE170" s="653"/>
      <c r="CF170" s="577">
        <f>MIN(IF(CF104&lt;0.05,CR_REF!$D$58,CF104)+CR_REF!$G$78, 0.4)</f>
        <v>0.05</v>
      </c>
      <c r="CG170" s="614">
        <f>MIN(100%,MAX(CG104,BY104,BV104)+CR_REF!AA58)</f>
        <v>0</v>
      </c>
    </row>
    <row r="171" spans="1:85" ht="13.15" customHeight="1">
      <c r="A171" s="425"/>
      <c r="B171" s="425"/>
      <c r="C171" s="425"/>
      <c r="D171" s="427" t="s">
        <v>18</v>
      </c>
      <c r="E171" s="429" t="s">
        <v>208</v>
      </c>
      <c r="F171" s="428">
        <v>2025</v>
      </c>
      <c r="G171" s="430" t="s">
        <v>181</v>
      </c>
      <c r="H171" s="620">
        <f t="shared" si="123"/>
        <v>0</v>
      </c>
      <c r="I171" s="571">
        <f t="shared" si="124"/>
        <v>0</v>
      </c>
      <c r="J171" s="601">
        <f t="shared" si="125"/>
        <v>0</v>
      </c>
      <c r="K171" s="912"/>
      <c r="L171" s="659"/>
      <c r="M171" s="631"/>
      <c r="N171" s="620">
        <f t="shared" si="126"/>
        <v>0</v>
      </c>
      <c r="O171" s="571">
        <f t="shared" si="127"/>
        <v>0</v>
      </c>
      <c r="P171" s="621">
        <f t="shared" si="128"/>
        <v>0</v>
      </c>
      <c r="Q171" s="439">
        <f t="shared" si="151"/>
        <v>0</v>
      </c>
      <c r="R171" s="431">
        <f t="shared" si="152"/>
        <v>0</v>
      </c>
      <c r="S171" s="509">
        <f t="shared" si="153"/>
        <v>0</v>
      </c>
      <c r="T171" s="912"/>
      <c r="U171" s="631"/>
      <c r="V171" s="912"/>
      <c r="W171" s="658"/>
      <c r="X171" s="631"/>
      <c r="Y171" s="914">
        <f>Y172+Y173</f>
        <v>0</v>
      </c>
      <c r="Z171" s="426">
        <f>Z172+Z173</f>
        <v>0</v>
      </c>
      <c r="AA171" s="426">
        <f>AA172+AA173</f>
        <v>0</v>
      </c>
      <c r="AB171" s="426">
        <f>AB172+AB173</f>
        <v>0</v>
      </c>
      <c r="AC171" s="632"/>
      <c r="AD171" s="632"/>
      <c r="AE171" s="638"/>
      <c r="AF171" s="630"/>
      <c r="AG171" s="630"/>
      <c r="AH171" s="630"/>
      <c r="AI171" s="630"/>
      <c r="AJ171" s="631"/>
      <c r="AK171" s="918"/>
      <c r="AL171" s="632"/>
      <c r="AM171" s="632"/>
      <c r="AN171" s="632"/>
      <c r="AO171" s="632"/>
      <c r="AP171" s="919"/>
      <c r="AQ171" s="638"/>
      <c r="AR171" s="630"/>
      <c r="AS171" s="630"/>
      <c r="AT171" s="630"/>
      <c r="AU171" s="630"/>
      <c r="AV171" s="631"/>
      <c r="AW171" s="1217">
        <f>AW172+AW173</f>
        <v>0</v>
      </c>
      <c r="AX171" s="1218">
        <f>AX172+AX173</f>
        <v>0</v>
      </c>
      <c r="AY171" s="1218">
        <f>AA171</f>
        <v>0</v>
      </c>
      <c r="AZ171" s="1219"/>
      <c r="BA171" s="1218">
        <f>BA172+BA173</f>
        <v>0</v>
      </c>
      <c r="BB171" s="1218">
        <f>BB172+BB173</f>
        <v>0</v>
      </c>
      <c r="BC171" s="1218">
        <f>Y171</f>
        <v>0</v>
      </c>
      <c r="BD171" s="1220"/>
      <c r="BE171" s="1218">
        <f t="shared" si="163"/>
        <v>0</v>
      </c>
      <c r="BF171" s="1218">
        <f t="shared" si="168"/>
        <v>0</v>
      </c>
      <c r="BG171" s="1218">
        <f t="shared" ref="BG171:BG180" si="169">Z171+BG149</f>
        <v>0</v>
      </c>
      <c r="BH171" s="1227">
        <f t="shared" ref="BH171:BH180" si="170">AB171+BH149</f>
        <v>0</v>
      </c>
      <c r="BI171" s="1212">
        <f>MAX(BJ171+BK171,CR_REF!$D$62*CSV_CR_SCEN!AW171)</f>
        <v>0</v>
      </c>
      <c r="BJ171" s="1228">
        <f>BJ172+BJ173</f>
        <v>0</v>
      </c>
      <c r="BK171" s="1228">
        <f>BK172+BK173</f>
        <v>0</v>
      </c>
      <c r="BL171" s="1219"/>
      <c r="BM171" s="1218">
        <f>MAX(BN171+BO171,CR_REF!$D$63*CSV_CR_SCEN!BA171)</f>
        <v>0</v>
      </c>
      <c r="BN171" s="1228">
        <f>BN172+BN173</f>
        <v>0</v>
      </c>
      <c r="BO171" s="1228">
        <f>BO172+BO173</f>
        <v>0</v>
      </c>
      <c r="BP171" s="1220"/>
      <c r="BQ171" s="1218">
        <f>MAX(BR171+BS171+BT171, CR_REF!$D$64*CSV_CR_SCEN!BE171)</f>
        <v>0</v>
      </c>
      <c r="BR171" s="1228">
        <f>BR172+BR173</f>
        <v>0</v>
      </c>
      <c r="BS171" s="1228">
        <f>BS172+BS173</f>
        <v>0</v>
      </c>
      <c r="BT171" s="1228">
        <f>BT172+BT173</f>
        <v>0</v>
      </c>
      <c r="BU171" s="1223"/>
      <c r="BV171" s="1225"/>
      <c r="BW171" s="1291"/>
      <c r="BX171" s="1224"/>
      <c r="BY171" s="1225"/>
      <c r="BZ171" s="921"/>
      <c r="CA171" s="650"/>
      <c r="CB171" s="613">
        <f t="shared" si="141"/>
        <v>0</v>
      </c>
      <c r="CC171" s="577">
        <f t="shared" si="142"/>
        <v>0</v>
      </c>
      <c r="CD171" s="614">
        <f t="shared" si="143"/>
        <v>0</v>
      </c>
      <c r="CE171" s="653"/>
      <c r="CF171" s="651"/>
      <c r="CG171" s="655"/>
    </row>
    <row r="172" spans="1:85" ht="13.15" customHeight="1">
      <c r="A172" s="425"/>
      <c r="B172" s="425"/>
      <c r="C172" s="425"/>
      <c r="D172" s="427" t="s">
        <v>16</v>
      </c>
      <c r="E172" s="429" t="s">
        <v>208</v>
      </c>
      <c r="F172" s="428">
        <v>2025</v>
      </c>
      <c r="G172" s="432" t="s">
        <v>146</v>
      </c>
      <c r="H172" s="620">
        <f t="shared" si="123"/>
        <v>0</v>
      </c>
      <c r="I172" s="571">
        <f t="shared" si="124"/>
        <v>0</v>
      </c>
      <c r="J172" s="601">
        <f t="shared" si="125"/>
        <v>0</v>
      </c>
      <c r="K172" s="912"/>
      <c r="L172" s="659"/>
      <c r="M172" s="631"/>
      <c r="N172" s="620">
        <f t="shared" si="126"/>
        <v>0</v>
      </c>
      <c r="O172" s="571">
        <f t="shared" si="127"/>
        <v>0</v>
      </c>
      <c r="P172" s="621">
        <f t="shared" si="128"/>
        <v>0</v>
      </c>
      <c r="Q172" s="439">
        <f t="shared" si="151"/>
        <v>0</v>
      </c>
      <c r="R172" s="431">
        <f t="shared" si="152"/>
        <v>0</v>
      </c>
      <c r="S172" s="509">
        <f t="shared" si="153"/>
        <v>0</v>
      </c>
      <c r="T172" s="912"/>
      <c r="U172" s="631"/>
      <c r="V172" s="912"/>
      <c r="W172" s="658"/>
      <c r="X172" s="631"/>
      <c r="Y172" s="914">
        <f>AE172*H172</f>
        <v>0</v>
      </c>
      <c r="Z172" s="426">
        <f>AF172*H172</f>
        <v>0</v>
      </c>
      <c r="AA172" s="426">
        <f>AG172*I172</f>
        <v>0</v>
      </c>
      <c r="AB172" s="426">
        <f>AH172*I172</f>
        <v>0</v>
      </c>
      <c r="AC172" s="632"/>
      <c r="AD172" s="632"/>
      <c r="AE172" s="439">
        <f>_xlfn.NORM.S.DIST(_xlfn.NORM.S.INV(MAX(AVERAGE(AE18,AE40,AE62, AE84, AE106),CR_REF!$D$66))+CR_REF!N60, TRUE)</f>
        <v>9.7180418220978897E-4</v>
      </c>
      <c r="AF172" s="431">
        <f>_xlfn.NORM.S.DIST(_xlfn.NORM.S.INV(MAX(AVERAGE(AF18,AF40,AF62, AF84, AF106),CR_REF!$D$66))+CR_REF!O60, TRUE)</f>
        <v>2.1635906588111002E-3</v>
      </c>
      <c r="AG172" s="431">
        <f>AVERAGE(AG18,AG40,AG62, AG84, AG106)*CR_REF!X60</f>
        <v>0</v>
      </c>
      <c r="AH172" s="431">
        <f>_xlfn.NORM.S.DIST(_xlfn.NORM.S.INV(MAX(AVERAGE(AH18,AH40,AH62,AH84, AH106),CR_REF!$D$66))+CR_REF!Q60, TRUE)</f>
        <v>2.3837996961767931E-3</v>
      </c>
      <c r="AI172" s="630"/>
      <c r="AJ172" s="631"/>
      <c r="AK172" s="918"/>
      <c r="AL172" s="632"/>
      <c r="AM172" s="632"/>
      <c r="AN172" s="632"/>
      <c r="AO172" s="632"/>
      <c r="AP172" s="919"/>
      <c r="AQ172" s="439">
        <f>_xlfn.NORM.S.DIST(_xlfn.NORM.S.INV(MAX(AVERAGE(AQ18,AQ40,AQ62, AQ84, AQ106),CR_REF!$D$66))+CR_REF!N60, TRUE)</f>
        <v>9.7180418220978897E-4</v>
      </c>
      <c r="AR172" s="431">
        <f>_xlfn.NORM.S.DIST(_xlfn.NORM.S.INV(MAX(AVERAGE(AR18,AR40,AR62, AR84, AR106),CR_REF!$D$66))+CR_REF!O60, TRUE)</f>
        <v>2.1635906588111002E-3</v>
      </c>
      <c r="AS172" s="431">
        <f>AVERAGE(AS18,AS40,AS62, AS84, AS106)*CR_REF!X60</f>
        <v>0</v>
      </c>
      <c r="AT172" s="431">
        <f>_xlfn.NORM.S.DIST(_xlfn.NORM.S.INV(MAX(AVERAGE(AT18,AT40,AT62, AT84, AT106),CR_REF!$D$66))+CR_REF!Q60, TRUE)</f>
        <v>2.3837996961767931E-3</v>
      </c>
      <c r="AU172" s="630"/>
      <c r="AV172" s="631"/>
      <c r="AW172" s="1217">
        <f t="shared" ref="AW172:AW181" si="171">AX172+AY172</f>
        <v>0</v>
      </c>
      <c r="AX172" s="1218">
        <f>H172*(1-AE172-AF172)</f>
        <v>0</v>
      </c>
      <c r="AY172" s="1218">
        <f t="shared" ref="AY172:AY180" si="172">AA172</f>
        <v>0</v>
      </c>
      <c r="AZ172" s="1219"/>
      <c r="BA172" s="1218">
        <f t="shared" ref="BA172:BA181" si="173">BB172+BC172</f>
        <v>0</v>
      </c>
      <c r="BB172" s="1218">
        <f>I172*(1-AG172-AH172)</f>
        <v>0</v>
      </c>
      <c r="BC172" s="1218">
        <f t="shared" ref="BC172:BC180" si="174">Y172</f>
        <v>0</v>
      </c>
      <c r="BD172" s="1220"/>
      <c r="BE172" s="1218">
        <f t="shared" si="163"/>
        <v>0</v>
      </c>
      <c r="BF172" s="1218">
        <f t="shared" si="168"/>
        <v>0</v>
      </c>
      <c r="BG172" s="1218">
        <f t="shared" si="169"/>
        <v>0</v>
      </c>
      <c r="BH172" s="1227">
        <f t="shared" si="170"/>
        <v>0</v>
      </c>
      <c r="BI172" s="1212">
        <f>MAX(BJ172+BK172,CR_REF!$D$62*CSV_CR_SCEN!AW172)</f>
        <v>0</v>
      </c>
      <c r="BJ172" s="1228">
        <f>AX172*BU172*BV172</f>
        <v>0</v>
      </c>
      <c r="BK172" s="1228">
        <f>AY172*BU172*BV172</f>
        <v>0</v>
      </c>
      <c r="BL172" s="1219"/>
      <c r="BM172" s="1218">
        <f>MAX(BN172+BO172,CR_REF!$D$63*CSV_CR_SCEN!BA172)</f>
        <v>0</v>
      </c>
      <c r="BN172" s="1228">
        <f>BB172*CF172</f>
        <v>0</v>
      </c>
      <c r="BO172" s="1228">
        <f>BC172*CE172</f>
        <v>0</v>
      </c>
      <c r="BP172" s="1220"/>
      <c r="BQ172" s="1218">
        <f>MAX(BR172+BS172+BT172, CR_REF!$D$64*CSV_CR_SCEN!BE172)</f>
        <v>0</v>
      </c>
      <c r="BR172" s="1228">
        <f>BF172*CG172</f>
        <v>0</v>
      </c>
      <c r="BS172" s="1228">
        <f>BG172*BZ172</f>
        <v>0</v>
      </c>
      <c r="BT172" s="1228">
        <f>BH172*CA172</f>
        <v>0</v>
      </c>
      <c r="BU172" s="1229">
        <f t="shared" ref="BU172:BU180" si="175">AF172</f>
        <v>2.1635906588111002E-3</v>
      </c>
      <c r="BV172" s="1295">
        <f>BZ172</f>
        <v>0</v>
      </c>
      <c r="BW172" s="1291"/>
      <c r="BX172" s="1230">
        <f>AH172</f>
        <v>2.3837996961767931E-3</v>
      </c>
      <c r="BY172" s="1225"/>
      <c r="BZ172" s="616">
        <f>MIN(100%,MAX(IFERROR(AVERAGE(BZ18,BZ40,BZ62, BZ84, BZ106),0),BV106)+CR_REF!AA60)</f>
        <v>0</v>
      </c>
      <c r="CA172" s="614">
        <f>MIN(100%,MAX(IFERROR(AVERAGE(CA18,CA40,CA62, CA84, CA106),0),BY106)+CR_REF!AA60)</f>
        <v>0</v>
      </c>
      <c r="CB172" s="613">
        <f t="shared" si="141"/>
        <v>0</v>
      </c>
      <c r="CC172" s="577">
        <f t="shared" si="142"/>
        <v>0</v>
      </c>
      <c r="CD172" s="614">
        <f t="shared" si="143"/>
        <v>0</v>
      </c>
      <c r="CE172" s="616">
        <f>MIN(IF(CE106&lt;0.05, IF(CF106&lt;0.05, CR_REF!$D$58,CF106), CE106) +CR_REF!$G$78, 0.25)</f>
        <v>0.05</v>
      </c>
      <c r="CF172" s="656">
        <f>MIN(IF(CF106&lt;0.05,CR_REF!$D$58,CF106)+CR_REF!$G$78, 0.4)</f>
        <v>0.05</v>
      </c>
      <c r="CG172" s="614">
        <f>MIN(100%,MAX(CG106,BY106,BV106)+CR_REF!AA60)</f>
        <v>0</v>
      </c>
    </row>
    <row r="173" spans="1:85" ht="13.15" customHeight="1">
      <c r="A173" s="425"/>
      <c r="B173" s="425"/>
      <c r="C173" s="425"/>
      <c r="D173" s="427" t="s">
        <v>16</v>
      </c>
      <c r="E173" s="429" t="s">
        <v>208</v>
      </c>
      <c r="F173" s="428">
        <v>2025</v>
      </c>
      <c r="G173" s="432" t="s">
        <v>153</v>
      </c>
      <c r="H173" s="620">
        <f t="shared" si="123"/>
        <v>0</v>
      </c>
      <c r="I173" s="571">
        <f t="shared" si="124"/>
        <v>0</v>
      </c>
      <c r="J173" s="601">
        <f t="shared" si="125"/>
        <v>0</v>
      </c>
      <c r="K173" s="912"/>
      <c r="L173" s="659"/>
      <c r="M173" s="631"/>
      <c r="N173" s="620">
        <f t="shared" si="126"/>
        <v>0</v>
      </c>
      <c r="O173" s="571">
        <f t="shared" si="127"/>
        <v>0</v>
      </c>
      <c r="P173" s="621">
        <f t="shared" si="128"/>
        <v>0</v>
      </c>
      <c r="Q173" s="439">
        <f t="shared" si="151"/>
        <v>0</v>
      </c>
      <c r="R173" s="431">
        <f t="shared" si="152"/>
        <v>0</v>
      </c>
      <c r="S173" s="509">
        <f t="shared" si="153"/>
        <v>0</v>
      </c>
      <c r="T173" s="912"/>
      <c r="U173" s="631"/>
      <c r="V173" s="912"/>
      <c r="W173" s="658"/>
      <c r="X173" s="631"/>
      <c r="Y173" s="914">
        <f>AE173*H173</f>
        <v>0</v>
      </c>
      <c r="Z173" s="426">
        <f>AF173*H173</f>
        <v>0</v>
      </c>
      <c r="AA173" s="426">
        <f>AG173*I173</f>
        <v>0</v>
      </c>
      <c r="AB173" s="426">
        <f>AH173*I173</f>
        <v>0</v>
      </c>
      <c r="AC173" s="632"/>
      <c r="AD173" s="632"/>
      <c r="AE173" s="439">
        <f>_xlfn.NORM.S.DIST(_xlfn.NORM.S.INV(MAX(AVERAGE(AE19,AE41,AE63, AE85, AE107),CR_REF!$D$66))+CR_REF!N61, TRUE)</f>
        <v>9.7180418220978897E-4</v>
      </c>
      <c r="AF173" s="431">
        <f>_xlfn.NORM.S.DIST(_xlfn.NORM.S.INV(MAX(AVERAGE(AF19,AF41,AF63, AF85, AF107),CR_REF!$D$66))+CR_REF!O61, TRUE)</f>
        <v>2.1635906588111002E-3</v>
      </c>
      <c r="AG173" s="431">
        <f>AVERAGE(AG19,AG41,AG63, AG85, AG107)*CR_REF!X61</f>
        <v>0</v>
      </c>
      <c r="AH173" s="431">
        <f>_xlfn.NORM.S.DIST(_xlfn.NORM.S.INV(MAX(AVERAGE(AH19,AH41,AH63,AH85, AH107),CR_REF!$D$66))+CR_REF!Q61, TRUE)</f>
        <v>2.3837996961767931E-3</v>
      </c>
      <c r="AI173" s="630"/>
      <c r="AJ173" s="631"/>
      <c r="AK173" s="918"/>
      <c r="AL173" s="632"/>
      <c r="AM173" s="632"/>
      <c r="AN173" s="632"/>
      <c r="AO173" s="632"/>
      <c r="AP173" s="919"/>
      <c r="AQ173" s="439">
        <f>_xlfn.NORM.S.DIST(_xlfn.NORM.S.INV(MAX(AVERAGE(AQ19,AQ41,AQ63, AQ85, AQ107),CR_REF!$D$66))+CR_REF!N61, TRUE)</f>
        <v>9.7180418220978897E-4</v>
      </c>
      <c r="AR173" s="431">
        <f>_xlfn.NORM.S.DIST(_xlfn.NORM.S.INV(MAX(AVERAGE(AR19,AR41,AR63, AR85, AR107),CR_REF!$D$66))+CR_REF!O61, TRUE)</f>
        <v>2.1635906588111002E-3</v>
      </c>
      <c r="AS173" s="431">
        <f>AVERAGE(AS19,AS41,AS63, AS85, AS107)*CR_REF!X61</f>
        <v>0</v>
      </c>
      <c r="AT173" s="431">
        <f>_xlfn.NORM.S.DIST(_xlfn.NORM.S.INV(MAX(AVERAGE(AT19,AT41,AT63, AT85, AT107),CR_REF!$D$66))+CR_REF!Q61, TRUE)</f>
        <v>2.3837996961767931E-3</v>
      </c>
      <c r="AU173" s="630"/>
      <c r="AV173" s="631"/>
      <c r="AW173" s="1217">
        <f t="shared" si="171"/>
        <v>0</v>
      </c>
      <c r="AX173" s="1218">
        <f>H173*(1-AE173-AF173)</f>
        <v>0</v>
      </c>
      <c r="AY173" s="1218">
        <f t="shared" si="172"/>
        <v>0</v>
      </c>
      <c r="AZ173" s="1219"/>
      <c r="BA173" s="1218">
        <f t="shared" si="173"/>
        <v>0</v>
      </c>
      <c r="BB173" s="1218">
        <f>I173*(1-AG173-AH173)</f>
        <v>0</v>
      </c>
      <c r="BC173" s="1218">
        <f t="shared" si="174"/>
        <v>0</v>
      </c>
      <c r="BD173" s="1220"/>
      <c r="BE173" s="1218">
        <f t="shared" si="163"/>
        <v>0</v>
      </c>
      <c r="BF173" s="1218">
        <f t="shared" si="168"/>
        <v>0</v>
      </c>
      <c r="BG173" s="1218">
        <f t="shared" si="169"/>
        <v>0</v>
      </c>
      <c r="BH173" s="1227">
        <f t="shared" si="170"/>
        <v>0</v>
      </c>
      <c r="BI173" s="1212">
        <f>MAX(BJ173+BK173,CR_REF!$D$62*CSV_CR_SCEN!AW173)</f>
        <v>0</v>
      </c>
      <c r="BJ173" s="1228">
        <f>AX173*BU173*BV173</f>
        <v>0</v>
      </c>
      <c r="BK173" s="1228">
        <f>AY173*BU173*BV173</f>
        <v>0</v>
      </c>
      <c r="BL173" s="1219"/>
      <c r="BM173" s="1218">
        <f>MAX(BN173+BO173,CR_REF!$D$63*CSV_CR_SCEN!BA173)</f>
        <v>0</v>
      </c>
      <c r="BN173" s="1228">
        <f>BB173*CF173</f>
        <v>0</v>
      </c>
      <c r="BO173" s="1228">
        <f>BC173*CE173</f>
        <v>0</v>
      </c>
      <c r="BP173" s="1220"/>
      <c r="BQ173" s="1218">
        <f>MAX(BR173+BS173+BT173, CR_REF!$D$64*CSV_CR_SCEN!BE173)</f>
        <v>0</v>
      </c>
      <c r="BR173" s="1228">
        <f>BF173*CG173</f>
        <v>0</v>
      </c>
      <c r="BS173" s="1228">
        <f>BG173*BZ173</f>
        <v>0</v>
      </c>
      <c r="BT173" s="1228">
        <f>BH173*CA173</f>
        <v>0</v>
      </c>
      <c r="BU173" s="1229">
        <f t="shared" si="175"/>
        <v>2.1635906588111002E-3</v>
      </c>
      <c r="BV173" s="1295">
        <f>BZ173</f>
        <v>0</v>
      </c>
      <c r="BW173" s="1291"/>
      <c r="BX173" s="1230">
        <f>AH173</f>
        <v>2.3837996961767931E-3</v>
      </c>
      <c r="BY173" s="1225"/>
      <c r="BZ173" s="616">
        <f>MIN(100%,MAX(IFERROR(AVERAGE(BZ19,BZ41,BZ63, BZ85, BZ107),0),BV107)+CR_REF!AA61)</f>
        <v>0</v>
      </c>
      <c r="CA173" s="614">
        <f>MIN(100%,MAX(IFERROR(AVERAGE(CA19,CA41,CA63, CA85, CA107),0),BY107)+CR_REF!AA61)</f>
        <v>0</v>
      </c>
      <c r="CB173" s="613">
        <f t="shared" si="141"/>
        <v>0</v>
      </c>
      <c r="CC173" s="577">
        <f t="shared" si="142"/>
        <v>0</v>
      </c>
      <c r="CD173" s="614">
        <f t="shared" si="143"/>
        <v>0</v>
      </c>
      <c r="CE173" s="616">
        <f>MIN(IF(CE107&lt;0.05, IF(CF107&lt;0.05, CR_REF!$D$58,CF107), CE107) +CR_REF!$G$78, 0.25)</f>
        <v>0.05</v>
      </c>
      <c r="CF173" s="656">
        <f>MIN(IF(CF107&lt;0.05,CR_REF!$D$58,CF107)+CR_REF!$G$78, 0.4)</f>
        <v>0.05</v>
      </c>
      <c r="CG173" s="614">
        <f>MIN(100%,MAX(CG107,BY107,BV107)+CR_REF!AA61)</f>
        <v>0</v>
      </c>
    </row>
    <row r="174" spans="1:85" ht="13.15" customHeight="1">
      <c r="A174" s="425"/>
      <c r="B174" s="425"/>
      <c r="C174" s="425"/>
      <c r="D174" s="427" t="s">
        <v>18</v>
      </c>
      <c r="E174" s="429" t="s">
        <v>208</v>
      </c>
      <c r="F174" s="428">
        <v>2025</v>
      </c>
      <c r="G174" s="430" t="s">
        <v>148</v>
      </c>
      <c r="H174" s="620">
        <f t="shared" si="123"/>
        <v>0</v>
      </c>
      <c r="I174" s="571">
        <f t="shared" si="124"/>
        <v>0</v>
      </c>
      <c r="J174" s="601">
        <f t="shared" si="125"/>
        <v>0</v>
      </c>
      <c r="K174" s="912"/>
      <c r="L174" s="659"/>
      <c r="M174" s="631"/>
      <c r="N174" s="620">
        <f t="shared" si="126"/>
        <v>0</v>
      </c>
      <c r="O174" s="571">
        <f t="shared" si="127"/>
        <v>0</v>
      </c>
      <c r="P174" s="621">
        <f t="shared" si="128"/>
        <v>0</v>
      </c>
      <c r="Q174" s="439">
        <f t="shared" si="151"/>
        <v>0</v>
      </c>
      <c r="R174" s="431">
        <f t="shared" si="152"/>
        <v>0</v>
      </c>
      <c r="S174" s="509">
        <f t="shared" si="153"/>
        <v>0</v>
      </c>
      <c r="T174" s="912"/>
      <c r="U174" s="631"/>
      <c r="V174" s="912"/>
      <c r="W174" s="658"/>
      <c r="X174" s="631"/>
      <c r="Y174" s="914">
        <f>Y175+Y176</f>
        <v>0</v>
      </c>
      <c r="Z174" s="426">
        <f>Z175+Z176</f>
        <v>0</v>
      </c>
      <c r="AA174" s="426">
        <f>AA175+AA176</f>
        <v>0</v>
      </c>
      <c r="AB174" s="426">
        <f>AB175+AB176</f>
        <v>0</v>
      </c>
      <c r="AC174" s="632"/>
      <c r="AD174" s="632"/>
      <c r="AE174" s="638"/>
      <c r="AF174" s="630"/>
      <c r="AG174" s="630"/>
      <c r="AH174" s="630"/>
      <c r="AI174" s="630"/>
      <c r="AJ174" s="631"/>
      <c r="AK174" s="918"/>
      <c r="AL174" s="632"/>
      <c r="AM174" s="632"/>
      <c r="AN174" s="632"/>
      <c r="AO174" s="632"/>
      <c r="AP174" s="919"/>
      <c r="AQ174" s="638"/>
      <c r="AR174" s="630"/>
      <c r="AS174" s="630"/>
      <c r="AT174" s="630"/>
      <c r="AU174" s="630"/>
      <c r="AV174" s="631"/>
      <c r="AW174" s="1217">
        <f t="shared" si="171"/>
        <v>0</v>
      </c>
      <c r="AX174" s="1218">
        <f>AX175+AX176</f>
        <v>0</v>
      </c>
      <c r="AY174" s="1218">
        <f t="shared" si="172"/>
        <v>0</v>
      </c>
      <c r="AZ174" s="1219"/>
      <c r="BA174" s="1218">
        <f t="shared" si="173"/>
        <v>0</v>
      </c>
      <c r="BB174" s="1218">
        <f>BB175+BB176</f>
        <v>0</v>
      </c>
      <c r="BC174" s="1218">
        <f t="shared" si="174"/>
        <v>0</v>
      </c>
      <c r="BD174" s="1220"/>
      <c r="BE174" s="1218">
        <f t="shared" si="163"/>
        <v>0</v>
      </c>
      <c r="BF174" s="1218">
        <f t="shared" si="168"/>
        <v>0</v>
      </c>
      <c r="BG174" s="1218">
        <f t="shared" si="169"/>
        <v>0</v>
      </c>
      <c r="BH174" s="1227">
        <f t="shared" si="170"/>
        <v>0</v>
      </c>
      <c r="BI174" s="1212">
        <f>MAX(BJ174+BK174,CR_REF!$D$62*CSV_CR_SCEN!AW174)</f>
        <v>0</v>
      </c>
      <c r="BJ174" s="1228">
        <f>BJ175+BJ176</f>
        <v>0</v>
      </c>
      <c r="BK174" s="1228">
        <f>BK175+BK176</f>
        <v>0</v>
      </c>
      <c r="BL174" s="1219"/>
      <c r="BM174" s="1218">
        <f>MAX(BN174+BO174,CR_REF!$D$63*CSV_CR_SCEN!BA174)</f>
        <v>0</v>
      </c>
      <c r="BN174" s="1228">
        <f>BN175+BN176</f>
        <v>0</v>
      </c>
      <c r="BO174" s="1228">
        <f>BO175+BO176</f>
        <v>0</v>
      </c>
      <c r="BP174" s="1220"/>
      <c r="BQ174" s="1218">
        <f>MAX(BR174+BS174+BT174, CR_REF!$D$64*CSV_CR_SCEN!BE174)</f>
        <v>0</v>
      </c>
      <c r="BR174" s="1228">
        <f>BR175+BR176</f>
        <v>0</v>
      </c>
      <c r="BS174" s="1228">
        <f>BS175+BS176</f>
        <v>0</v>
      </c>
      <c r="BT174" s="1228">
        <f>BT175+BT176</f>
        <v>0</v>
      </c>
      <c r="BU174" s="1223"/>
      <c r="BV174" s="1225"/>
      <c r="BW174" s="1291"/>
      <c r="BX174" s="1224"/>
      <c r="BY174" s="1225"/>
      <c r="BZ174" s="921"/>
      <c r="CA174" s="650"/>
      <c r="CB174" s="613">
        <f t="shared" si="141"/>
        <v>0</v>
      </c>
      <c r="CC174" s="577">
        <f t="shared" si="142"/>
        <v>0</v>
      </c>
      <c r="CD174" s="614">
        <f t="shared" si="143"/>
        <v>0</v>
      </c>
      <c r="CE174" s="653"/>
      <c r="CF174" s="651"/>
      <c r="CG174" s="655"/>
    </row>
    <row r="175" spans="1:85" ht="13.15" customHeight="1">
      <c r="A175" s="425"/>
      <c r="B175" s="425"/>
      <c r="C175" s="425"/>
      <c r="D175" s="427" t="s">
        <v>16</v>
      </c>
      <c r="E175" s="429" t="s">
        <v>208</v>
      </c>
      <c r="F175" s="428">
        <v>2025</v>
      </c>
      <c r="G175" s="432" t="s">
        <v>146</v>
      </c>
      <c r="H175" s="620">
        <f t="shared" si="123"/>
        <v>0</v>
      </c>
      <c r="I175" s="571">
        <f t="shared" si="124"/>
        <v>0</v>
      </c>
      <c r="J175" s="601">
        <f t="shared" si="125"/>
        <v>0</v>
      </c>
      <c r="K175" s="912"/>
      <c r="L175" s="659"/>
      <c r="M175" s="631"/>
      <c r="N175" s="620">
        <f t="shared" si="126"/>
        <v>0</v>
      </c>
      <c r="O175" s="571">
        <f t="shared" si="127"/>
        <v>0</v>
      </c>
      <c r="P175" s="621">
        <f t="shared" si="128"/>
        <v>0</v>
      </c>
      <c r="Q175" s="439">
        <f t="shared" si="151"/>
        <v>0</v>
      </c>
      <c r="R175" s="431">
        <f t="shared" si="152"/>
        <v>0</v>
      </c>
      <c r="S175" s="509">
        <f t="shared" si="153"/>
        <v>0</v>
      </c>
      <c r="T175" s="912"/>
      <c r="U175" s="631"/>
      <c r="V175" s="912"/>
      <c r="W175" s="658"/>
      <c r="X175" s="631"/>
      <c r="Y175" s="914">
        <f>AE175*H175</f>
        <v>0</v>
      </c>
      <c r="Z175" s="426">
        <f>AF175*H175</f>
        <v>0</v>
      </c>
      <c r="AA175" s="426">
        <f>AG175*I175</f>
        <v>0</v>
      </c>
      <c r="AB175" s="426">
        <f>AH175*I175</f>
        <v>0</v>
      </c>
      <c r="AC175" s="632"/>
      <c r="AD175" s="632"/>
      <c r="AE175" s="439">
        <f>_xlfn.NORM.S.DIST(_xlfn.NORM.S.INV(MAX(AVERAGE(AE21,AE43,AE65, AE87, AE109),CR_REF!$D$66))+CR_REF!N63, TRUE)</f>
        <v>9.7180418220978897E-4</v>
      </c>
      <c r="AF175" s="431">
        <f>_xlfn.NORM.S.DIST(_xlfn.NORM.S.INV(MAX(AVERAGE(AF21,AF43,AF65, AF87, AF109),CR_REF!$D$66))+CR_REF!O63, TRUE)</f>
        <v>2.1635906588111002E-3</v>
      </c>
      <c r="AG175" s="431">
        <f>AVERAGE(AG21,AG43,AG65, AG87, AG109)*CR_REF!X63</f>
        <v>0</v>
      </c>
      <c r="AH175" s="431">
        <f>_xlfn.NORM.S.DIST(_xlfn.NORM.S.INV(MAX(AVERAGE(AH21,AH43,AH65,AH87, AH109),CR_REF!$D$66))+CR_REF!Q63, TRUE)</f>
        <v>2.3837996961767931E-3</v>
      </c>
      <c r="AI175" s="630"/>
      <c r="AJ175" s="631"/>
      <c r="AK175" s="918"/>
      <c r="AL175" s="632"/>
      <c r="AM175" s="632"/>
      <c r="AN175" s="632"/>
      <c r="AO175" s="632"/>
      <c r="AP175" s="919"/>
      <c r="AQ175" s="439">
        <f>_xlfn.NORM.S.DIST(_xlfn.NORM.S.INV(MAX(AVERAGE(AQ21,AQ43,AQ65, AQ87, AQ109),CR_REF!$D$66))+CR_REF!N63, TRUE)</f>
        <v>9.7180418220978897E-4</v>
      </c>
      <c r="AR175" s="431">
        <f>_xlfn.NORM.S.DIST(_xlfn.NORM.S.INV(MAX(AVERAGE(AR21,AR43,AR65, AR87, AR109),CR_REF!$D$66))+CR_REF!O63, TRUE)</f>
        <v>2.1635906588111002E-3</v>
      </c>
      <c r="AS175" s="431">
        <f>AVERAGE(AS21,AS43,AS65, AS87, AS109)*CR_REF!X63</f>
        <v>0</v>
      </c>
      <c r="AT175" s="431">
        <f>_xlfn.NORM.S.DIST(_xlfn.NORM.S.INV(MAX(AVERAGE(AT21,AT43,AT65, AT87, AT109),CR_REF!$D$66))+CR_REF!Q63, TRUE)</f>
        <v>2.3837996961767931E-3</v>
      </c>
      <c r="AU175" s="630"/>
      <c r="AV175" s="631"/>
      <c r="AW175" s="1217">
        <f t="shared" si="171"/>
        <v>0</v>
      </c>
      <c r="AX175" s="1218">
        <f>H175*(1-AE175-AF175)</f>
        <v>0</v>
      </c>
      <c r="AY175" s="1218">
        <f t="shared" si="172"/>
        <v>0</v>
      </c>
      <c r="AZ175" s="1219"/>
      <c r="BA175" s="1218">
        <f t="shared" si="173"/>
        <v>0</v>
      </c>
      <c r="BB175" s="1218">
        <f>I175*(1-AG175-AH175)</f>
        <v>0</v>
      </c>
      <c r="BC175" s="1218">
        <f t="shared" si="174"/>
        <v>0</v>
      </c>
      <c r="BD175" s="1220"/>
      <c r="BE175" s="1218">
        <f t="shared" si="163"/>
        <v>0</v>
      </c>
      <c r="BF175" s="1218">
        <f t="shared" si="168"/>
        <v>0</v>
      </c>
      <c r="BG175" s="1218">
        <f t="shared" si="169"/>
        <v>0</v>
      </c>
      <c r="BH175" s="1227">
        <f t="shared" si="170"/>
        <v>0</v>
      </c>
      <c r="BI175" s="1212">
        <f>MAX(BJ175+BK175,CR_REF!$D$62*CSV_CR_SCEN!AW175)</f>
        <v>0</v>
      </c>
      <c r="BJ175" s="1228">
        <f>AX175*BU175*BV175</f>
        <v>0</v>
      </c>
      <c r="BK175" s="1228">
        <f>AY175*BU175*BV175</f>
        <v>0</v>
      </c>
      <c r="BL175" s="1219"/>
      <c r="BM175" s="1218">
        <f>MAX(BN175+BO175,CR_REF!$D$63*CSV_CR_SCEN!BA175)</f>
        <v>0</v>
      </c>
      <c r="BN175" s="1228">
        <f>BB175*CF175</f>
        <v>0</v>
      </c>
      <c r="BO175" s="1228">
        <f>BC175*CE175</f>
        <v>0</v>
      </c>
      <c r="BP175" s="1220"/>
      <c r="BQ175" s="1218">
        <f>MAX(BR175+BS175+BT175, CR_REF!$D$64*CSV_CR_SCEN!BE175)</f>
        <v>0</v>
      </c>
      <c r="BR175" s="1228">
        <f>BF175*CG175</f>
        <v>0</v>
      </c>
      <c r="BS175" s="1228">
        <f>BG175*BZ175</f>
        <v>0</v>
      </c>
      <c r="BT175" s="1228">
        <f>BH175*CA175</f>
        <v>0</v>
      </c>
      <c r="BU175" s="1229">
        <f t="shared" si="175"/>
        <v>2.1635906588111002E-3</v>
      </c>
      <c r="BV175" s="1295">
        <f>BZ175</f>
        <v>0</v>
      </c>
      <c r="BW175" s="1291"/>
      <c r="BX175" s="1230">
        <f>AH175</f>
        <v>2.3837996961767931E-3</v>
      </c>
      <c r="BY175" s="1225"/>
      <c r="BZ175" s="616">
        <f>MIN(100%,MAX(IFERROR(AVERAGE(BZ21,BZ43,BZ65, BZ87, BZ109),0),BV109)+CR_REF!AA63)</f>
        <v>0</v>
      </c>
      <c r="CA175" s="614">
        <f>MIN(100%,MAX(IFERROR(AVERAGE(CA21,CA43,CA65, CA87, CA109),0),BY109)+CR_REF!AA63)</f>
        <v>0</v>
      </c>
      <c r="CB175" s="613">
        <f t="shared" si="141"/>
        <v>0</v>
      </c>
      <c r="CC175" s="577">
        <f t="shared" si="142"/>
        <v>0</v>
      </c>
      <c r="CD175" s="614">
        <f t="shared" si="143"/>
        <v>0</v>
      </c>
      <c r="CE175" s="616">
        <f>MIN(IF(CE109&lt;0.05, IF(CF109&lt;0.05, CR_REF!$D$58,CF109), CE109) +CR_REF!$G$78, 0.25)</f>
        <v>0.05</v>
      </c>
      <c r="CF175" s="656">
        <f>MIN(IF(CF109&lt;0.05,CR_REF!$D$58,CF109)+CR_REF!$G$78, 0.4)</f>
        <v>0.05</v>
      </c>
      <c r="CG175" s="614">
        <f>MIN(100%,MAX(CG109,BY109,BV109)+CR_REF!AA63)</f>
        <v>0</v>
      </c>
    </row>
    <row r="176" spans="1:85" ht="13.15" customHeight="1">
      <c r="A176" s="425"/>
      <c r="B176" s="425"/>
      <c r="C176" s="425"/>
      <c r="D176" s="427" t="s">
        <v>16</v>
      </c>
      <c r="E176" s="429" t="s">
        <v>208</v>
      </c>
      <c r="F176" s="428">
        <v>2025</v>
      </c>
      <c r="G176" s="432" t="s">
        <v>186</v>
      </c>
      <c r="H176" s="620">
        <f t="shared" si="123"/>
        <v>0</v>
      </c>
      <c r="I176" s="571">
        <f t="shared" si="124"/>
        <v>0</v>
      </c>
      <c r="J176" s="601">
        <f t="shared" si="125"/>
        <v>0</v>
      </c>
      <c r="K176" s="912"/>
      <c r="L176" s="659"/>
      <c r="M176" s="631"/>
      <c r="N176" s="620">
        <f t="shared" si="126"/>
        <v>0</v>
      </c>
      <c r="O176" s="571">
        <f t="shared" si="127"/>
        <v>0</v>
      </c>
      <c r="P176" s="621">
        <f t="shared" si="128"/>
        <v>0</v>
      </c>
      <c r="Q176" s="439">
        <f t="shared" si="151"/>
        <v>0</v>
      </c>
      <c r="R176" s="431">
        <f t="shared" si="152"/>
        <v>0</v>
      </c>
      <c r="S176" s="509">
        <f t="shared" si="153"/>
        <v>0</v>
      </c>
      <c r="T176" s="912"/>
      <c r="U176" s="631"/>
      <c r="V176" s="912"/>
      <c r="W176" s="658"/>
      <c r="X176" s="631"/>
      <c r="Y176" s="914">
        <f>AE176*H176</f>
        <v>0</v>
      </c>
      <c r="Z176" s="426">
        <f>AF176*H176</f>
        <v>0</v>
      </c>
      <c r="AA176" s="426">
        <f>AG176*I176</f>
        <v>0</v>
      </c>
      <c r="AB176" s="426">
        <f>AH176*I176</f>
        <v>0</v>
      </c>
      <c r="AC176" s="632"/>
      <c r="AD176" s="632"/>
      <c r="AE176" s="439">
        <f>_xlfn.NORM.S.DIST(_xlfn.NORM.S.INV(MAX(AVERAGE(AE22,AE44,AE66, AE88, AE110),CR_REF!$D$66))+CR_REF!N64, TRUE)</f>
        <v>2.1539971199604897E-4</v>
      </c>
      <c r="AF176" s="431">
        <f>_xlfn.NORM.S.DIST(_xlfn.NORM.S.INV(MAX(AVERAGE(AF22,AF44,AF66, AF88, AF110),CR_REF!$D$66))+CR_REF!O64, TRUE)</f>
        <v>1.3920830532206695E-3</v>
      </c>
      <c r="AG176" s="431">
        <f>AVERAGE(AG22,AG44,AG66, AG88, AG110)*CR_REF!X64</f>
        <v>0</v>
      </c>
      <c r="AH176" s="431">
        <f>_xlfn.NORM.S.DIST(_xlfn.NORM.S.INV(MAX(AVERAGE(AH22,AH44,AH66,AH88, AH110),CR_REF!$D$66))+CR_REF!Q64, TRUE)</f>
        <v>1.9034047463396243E-3</v>
      </c>
      <c r="AI176" s="630"/>
      <c r="AJ176" s="631"/>
      <c r="AK176" s="918"/>
      <c r="AL176" s="632"/>
      <c r="AM176" s="632"/>
      <c r="AN176" s="632"/>
      <c r="AO176" s="632"/>
      <c r="AP176" s="919"/>
      <c r="AQ176" s="439">
        <f>_xlfn.NORM.S.DIST(_xlfn.NORM.S.INV(MAX(AVERAGE(AQ22,AQ44,AQ66, AQ88, AQ110),CR_REF!$D$66))+CR_REF!N64, TRUE)</f>
        <v>2.1539971199604897E-4</v>
      </c>
      <c r="AR176" s="431">
        <f>_xlfn.NORM.S.DIST(_xlfn.NORM.S.INV(MAX(AVERAGE(AR22,AR44,AR66, AR88, AR110),CR_REF!$D$66))+CR_REF!O64, TRUE)</f>
        <v>1.3920830532206695E-3</v>
      </c>
      <c r="AS176" s="431">
        <f>AVERAGE(AS22,AS44,AS66, AS88, AS110)*CR_REF!X64</f>
        <v>0</v>
      </c>
      <c r="AT176" s="431">
        <f>_xlfn.NORM.S.DIST(_xlfn.NORM.S.INV(MAX(AVERAGE(AT22,AT44,AT66, AT88, AT110),CR_REF!$D$66))+CR_REF!Q64, TRUE)</f>
        <v>1.9034047463396243E-3</v>
      </c>
      <c r="AU176" s="630"/>
      <c r="AV176" s="631"/>
      <c r="AW176" s="1217">
        <f t="shared" si="171"/>
        <v>0</v>
      </c>
      <c r="AX176" s="1218">
        <f>H176*(1-AE176-AF176)</f>
        <v>0</v>
      </c>
      <c r="AY176" s="1218">
        <f t="shared" si="172"/>
        <v>0</v>
      </c>
      <c r="AZ176" s="1219"/>
      <c r="BA176" s="1218">
        <f t="shared" si="173"/>
        <v>0</v>
      </c>
      <c r="BB176" s="1218">
        <f>I176*(1-AG176-AH176)</f>
        <v>0</v>
      </c>
      <c r="BC176" s="1218">
        <f t="shared" si="174"/>
        <v>0</v>
      </c>
      <c r="BD176" s="1220"/>
      <c r="BE176" s="1218">
        <f t="shared" si="163"/>
        <v>0</v>
      </c>
      <c r="BF176" s="1218">
        <f t="shared" si="168"/>
        <v>0</v>
      </c>
      <c r="BG176" s="1218">
        <f t="shared" si="169"/>
        <v>0</v>
      </c>
      <c r="BH176" s="1227">
        <f t="shared" si="170"/>
        <v>0</v>
      </c>
      <c r="BI176" s="1212">
        <f>MAX(BJ176+BK176,CR_REF!$D$62*CSV_CR_SCEN!AW176)</f>
        <v>0</v>
      </c>
      <c r="BJ176" s="1228">
        <f>AX176*BU176*BV176</f>
        <v>0</v>
      </c>
      <c r="BK176" s="1228">
        <f>AY176*BU176*BV176</f>
        <v>0</v>
      </c>
      <c r="BL176" s="1219"/>
      <c r="BM176" s="1218">
        <f>MAX(BN176+BO176,CR_REF!$D$63*CSV_CR_SCEN!BA176)</f>
        <v>0</v>
      </c>
      <c r="BN176" s="1228">
        <f>BB176*CF176</f>
        <v>0</v>
      </c>
      <c r="BO176" s="1228">
        <f>BC176*CE176</f>
        <v>0</v>
      </c>
      <c r="BP176" s="1220"/>
      <c r="BQ176" s="1218">
        <f>MAX(BR176+BS176+BT176, CR_REF!$D$64*CSV_CR_SCEN!BE176)</f>
        <v>0</v>
      </c>
      <c r="BR176" s="1228">
        <f>BF176*CG176</f>
        <v>0</v>
      </c>
      <c r="BS176" s="1228">
        <f>BG176*BZ176</f>
        <v>0</v>
      </c>
      <c r="BT176" s="1228">
        <f>BH176*CA176</f>
        <v>0</v>
      </c>
      <c r="BU176" s="1229">
        <f t="shared" si="175"/>
        <v>1.3920830532206695E-3</v>
      </c>
      <c r="BV176" s="1295">
        <f>BZ176</f>
        <v>0</v>
      </c>
      <c r="BW176" s="1291"/>
      <c r="BX176" s="1230">
        <f>AH176</f>
        <v>1.9034047463396243E-3</v>
      </c>
      <c r="BY176" s="1225"/>
      <c r="BZ176" s="616">
        <f>MIN(100%,MAX(IFERROR(AVERAGE(BZ22,BZ44,BZ66, BZ88, BZ110),0),BV110)+CR_REF!AA64)</f>
        <v>0</v>
      </c>
      <c r="CA176" s="614">
        <f>MIN(100%,MAX(IFERROR(AVERAGE(CA22,CA44,CA66, CA88, CA110),0),BY110)+CR_REF!AA64)</f>
        <v>0</v>
      </c>
      <c r="CB176" s="613">
        <f t="shared" si="141"/>
        <v>0</v>
      </c>
      <c r="CC176" s="577">
        <f t="shared" si="142"/>
        <v>0</v>
      </c>
      <c r="CD176" s="614">
        <f t="shared" si="143"/>
        <v>0</v>
      </c>
      <c r="CE176" s="616">
        <f>MIN(IF(CE110&lt;0.05, IF(CF110&lt;0.05, CR_REF!$D$58,CF110), CE110) +CR_REF!$G$78, 0.25)</f>
        <v>0.05</v>
      </c>
      <c r="CF176" s="656">
        <f>MIN(IF(CF110&lt;0.05,CR_REF!$D$58,CF110)+CR_REF!$G$78, 0.4)</f>
        <v>0.05</v>
      </c>
      <c r="CG176" s="614">
        <f>MIN(100%,MAX(CG110,BY110,BV110)+CR_REF!AA64)</f>
        <v>0</v>
      </c>
    </row>
    <row r="177" spans="1:85" ht="13.15" customHeight="1">
      <c r="A177" s="425"/>
      <c r="B177" s="425"/>
      <c r="C177" s="425"/>
      <c r="D177" s="427" t="s">
        <v>18</v>
      </c>
      <c r="E177" s="429" t="s">
        <v>208</v>
      </c>
      <c r="F177" s="428">
        <v>2025</v>
      </c>
      <c r="G177" s="430" t="s">
        <v>185</v>
      </c>
      <c r="H177" s="620">
        <f t="shared" si="123"/>
        <v>0</v>
      </c>
      <c r="I177" s="571">
        <f t="shared" si="124"/>
        <v>0</v>
      </c>
      <c r="J177" s="601">
        <f t="shared" si="125"/>
        <v>0</v>
      </c>
      <c r="K177" s="912"/>
      <c r="L177" s="659"/>
      <c r="M177" s="631"/>
      <c r="N177" s="620">
        <f t="shared" si="126"/>
        <v>0</v>
      </c>
      <c r="O177" s="571">
        <f t="shared" si="127"/>
        <v>0</v>
      </c>
      <c r="P177" s="621">
        <f t="shared" si="128"/>
        <v>0</v>
      </c>
      <c r="Q177" s="439">
        <f t="shared" si="151"/>
        <v>0</v>
      </c>
      <c r="R177" s="431">
        <f t="shared" si="152"/>
        <v>0</v>
      </c>
      <c r="S177" s="509">
        <f t="shared" si="153"/>
        <v>0</v>
      </c>
      <c r="T177" s="912"/>
      <c r="U177" s="631"/>
      <c r="V177" s="912"/>
      <c r="W177" s="658"/>
      <c r="X177" s="631"/>
      <c r="Y177" s="914">
        <f>Y178+Y179+Y180</f>
        <v>0</v>
      </c>
      <c r="Z177" s="426">
        <f>Z178+Z179+Z180</f>
        <v>0</v>
      </c>
      <c r="AA177" s="426">
        <f>AA178+AA179+AA180</f>
        <v>0</v>
      </c>
      <c r="AB177" s="426">
        <f>AB178+AB179+AB180</f>
        <v>0</v>
      </c>
      <c r="AC177" s="632"/>
      <c r="AD177" s="632"/>
      <c r="AE177" s="638"/>
      <c r="AF177" s="630"/>
      <c r="AG177" s="630"/>
      <c r="AH177" s="630"/>
      <c r="AI177" s="630"/>
      <c r="AJ177" s="631"/>
      <c r="AK177" s="918"/>
      <c r="AL177" s="632"/>
      <c r="AM177" s="632"/>
      <c r="AN177" s="632"/>
      <c r="AO177" s="632"/>
      <c r="AP177" s="919"/>
      <c r="AQ177" s="638"/>
      <c r="AR177" s="630"/>
      <c r="AS177" s="630"/>
      <c r="AT177" s="630"/>
      <c r="AU177" s="630"/>
      <c r="AV177" s="631"/>
      <c r="AW177" s="1217">
        <f t="shared" si="171"/>
        <v>0</v>
      </c>
      <c r="AX177" s="1218">
        <f>AX178+AX179+AX180</f>
        <v>0</v>
      </c>
      <c r="AY177" s="1218">
        <f t="shared" si="172"/>
        <v>0</v>
      </c>
      <c r="AZ177" s="1219"/>
      <c r="BA177" s="1218">
        <f t="shared" si="173"/>
        <v>0</v>
      </c>
      <c r="BB177" s="1218">
        <f>BB178+BB179+BB180</f>
        <v>0</v>
      </c>
      <c r="BC177" s="1218">
        <f t="shared" si="174"/>
        <v>0</v>
      </c>
      <c r="BD177" s="1220"/>
      <c r="BE177" s="1218">
        <f t="shared" si="163"/>
        <v>0</v>
      </c>
      <c r="BF177" s="1218">
        <f t="shared" si="168"/>
        <v>0</v>
      </c>
      <c r="BG177" s="1218">
        <f t="shared" si="169"/>
        <v>0</v>
      </c>
      <c r="BH177" s="1227">
        <f t="shared" si="170"/>
        <v>0</v>
      </c>
      <c r="BI177" s="1212">
        <f>MAX(BJ177+BK177,CR_REF!$D$62*CSV_CR_SCEN!AW177)</f>
        <v>0</v>
      </c>
      <c r="BJ177" s="1228">
        <f>BJ178+BJ179+BJ180</f>
        <v>0</v>
      </c>
      <c r="BK177" s="1228">
        <f>BK178+BK179+BK180</f>
        <v>0</v>
      </c>
      <c r="BL177" s="1219"/>
      <c r="BM177" s="1218">
        <f>MAX(BN177+BO177,CR_REF!$D$63*CSV_CR_SCEN!BA177)</f>
        <v>0</v>
      </c>
      <c r="BN177" s="1228">
        <f>BN178+BN179+BN180</f>
        <v>0</v>
      </c>
      <c r="BO177" s="1228">
        <f>BO178+BO179+BO180</f>
        <v>0</v>
      </c>
      <c r="BP177" s="1220"/>
      <c r="BQ177" s="1218">
        <f>MAX(BR177+BS177+BT177, CR_REF!$D$64*CSV_CR_SCEN!BE177)</f>
        <v>0</v>
      </c>
      <c r="BR177" s="1228">
        <f>BR178+BR179+BR180</f>
        <v>0</v>
      </c>
      <c r="BS177" s="1228">
        <f>BS178+BS179+BS180</f>
        <v>0</v>
      </c>
      <c r="BT177" s="1228">
        <f>BT178+BT179+BT180</f>
        <v>0</v>
      </c>
      <c r="BU177" s="1223"/>
      <c r="BV177" s="1225"/>
      <c r="BW177" s="1291"/>
      <c r="BX177" s="1224"/>
      <c r="BY177" s="1225"/>
      <c r="BZ177" s="921"/>
      <c r="CA177" s="650"/>
      <c r="CB177" s="613">
        <f t="shared" si="141"/>
        <v>0</v>
      </c>
      <c r="CC177" s="577">
        <f t="shared" si="142"/>
        <v>0</v>
      </c>
      <c r="CD177" s="614">
        <f t="shared" si="143"/>
        <v>0</v>
      </c>
      <c r="CE177" s="653"/>
      <c r="CF177" s="651"/>
      <c r="CG177" s="655"/>
    </row>
    <row r="178" spans="1:85" ht="13.15" customHeight="1">
      <c r="A178" s="425"/>
      <c r="B178" s="425"/>
      <c r="C178" s="425"/>
      <c r="D178" s="427" t="s">
        <v>16</v>
      </c>
      <c r="E178" s="429" t="s">
        <v>208</v>
      </c>
      <c r="F178" s="428">
        <v>2025</v>
      </c>
      <c r="G178" s="432" t="s">
        <v>401</v>
      </c>
      <c r="H178" s="620">
        <f t="shared" si="123"/>
        <v>0</v>
      </c>
      <c r="I178" s="571">
        <f t="shared" si="124"/>
        <v>0</v>
      </c>
      <c r="J178" s="601">
        <f t="shared" si="125"/>
        <v>0</v>
      </c>
      <c r="K178" s="912"/>
      <c r="L178" s="659"/>
      <c r="M178" s="631"/>
      <c r="N178" s="620">
        <f t="shared" si="126"/>
        <v>0</v>
      </c>
      <c r="O178" s="571">
        <f t="shared" si="127"/>
        <v>0</v>
      </c>
      <c r="P178" s="621">
        <f t="shared" si="128"/>
        <v>0</v>
      </c>
      <c r="Q178" s="439">
        <f t="shared" si="151"/>
        <v>0</v>
      </c>
      <c r="R178" s="431">
        <f t="shared" si="152"/>
        <v>0</v>
      </c>
      <c r="S178" s="509">
        <f t="shared" si="153"/>
        <v>0</v>
      </c>
      <c r="T178" s="912"/>
      <c r="U178" s="631"/>
      <c r="V178" s="912"/>
      <c r="W178" s="658"/>
      <c r="X178" s="631"/>
      <c r="Y178" s="914">
        <f>AE178*H178</f>
        <v>0</v>
      </c>
      <c r="Z178" s="426">
        <f t="shared" ref="Z178:AA180" si="176">AF178*H178</f>
        <v>0</v>
      </c>
      <c r="AA178" s="426">
        <f t="shared" si="176"/>
        <v>0</v>
      </c>
      <c r="AB178" s="426">
        <f>AH178*I178</f>
        <v>0</v>
      </c>
      <c r="AC178" s="632"/>
      <c r="AD178" s="632"/>
      <c r="AE178" s="439">
        <f>_xlfn.NORM.S.DIST(_xlfn.NORM.S.INV(MAX(AVERAGE(AE24,AE46,AE68, AE90, AE112),CR_REF!$D$66))+CR_REF!N66, TRUE)</f>
        <v>9.7180418220978897E-4</v>
      </c>
      <c r="AF178" s="431">
        <f>_xlfn.NORM.S.DIST(_xlfn.NORM.S.INV(MAX(AVERAGE(AF24,AF46,AF68, AF90, AF112),CR_REF!$D$66))+CR_REF!O66, TRUE)</f>
        <v>2.1635906588111002E-3</v>
      </c>
      <c r="AG178" s="431">
        <f>AVERAGE(AG24,AG46,AG68, AG90, AG112)*CR_REF!X66</f>
        <v>0</v>
      </c>
      <c r="AH178" s="431">
        <f>_xlfn.NORM.S.DIST(_xlfn.NORM.S.INV(MAX(AVERAGE(AH24,AH46,AH68,AH90, AH112),CR_REF!$D$66))+CR_REF!Q66, TRUE)</f>
        <v>2.3837996961767931E-3</v>
      </c>
      <c r="AI178" s="630"/>
      <c r="AJ178" s="631"/>
      <c r="AK178" s="918"/>
      <c r="AL178" s="632"/>
      <c r="AM178" s="632"/>
      <c r="AN178" s="632"/>
      <c r="AO178" s="632"/>
      <c r="AP178" s="919"/>
      <c r="AQ178" s="439">
        <f>_xlfn.NORM.S.DIST(_xlfn.NORM.S.INV(MAX(AVERAGE(AQ24,AQ46,AQ68, AQ90, AQ112),CR_REF!$D$66))+CR_REF!N66, TRUE)</f>
        <v>9.7180418220978897E-4</v>
      </c>
      <c r="AR178" s="431">
        <f>_xlfn.NORM.S.DIST(_xlfn.NORM.S.INV(MAX(AVERAGE(AR24,AR46,AR68, AR90, AR112),CR_REF!$D$66))+CR_REF!O66, TRUE)</f>
        <v>2.1635906588111002E-3</v>
      </c>
      <c r="AS178" s="431">
        <f>AVERAGE(AS24,AS46,AS68, AS90, AS112)*CR_REF!X66</f>
        <v>0</v>
      </c>
      <c r="AT178" s="431">
        <f>_xlfn.NORM.S.DIST(_xlfn.NORM.S.INV(MAX(AVERAGE(AT24,AT46,AT68, AT90, AT112),CR_REF!$D$66))+CR_REF!Q66, TRUE)</f>
        <v>2.3837996961767931E-3</v>
      </c>
      <c r="AU178" s="630"/>
      <c r="AV178" s="631"/>
      <c r="AW178" s="1217">
        <f t="shared" si="171"/>
        <v>0</v>
      </c>
      <c r="AX178" s="1218">
        <f>H178*(1-AE178-AF178)</f>
        <v>0</v>
      </c>
      <c r="AY178" s="1218">
        <f t="shared" si="172"/>
        <v>0</v>
      </c>
      <c r="AZ178" s="1219"/>
      <c r="BA178" s="1218">
        <f t="shared" si="173"/>
        <v>0</v>
      </c>
      <c r="BB178" s="1218">
        <f>I178*(1-AG178-AH178)</f>
        <v>0</v>
      </c>
      <c r="BC178" s="1218">
        <f t="shared" si="174"/>
        <v>0</v>
      </c>
      <c r="BD178" s="1220"/>
      <c r="BE178" s="1218">
        <f t="shared" si="163"/>
        <v>0</v>
      </c>
      <c r="BF178" s="1218">
        <f t="shared" si="168"/>
        <v>0</v>
      </c>
      <c r="BG178" s="1218">
        <f t="shared" si="169"/>
        <v>0</v>
      </c>
      <c r="BH178" s="1227">
        <f t="shared" si="170"/>
        <v>0</v>
      </c>
      <c r="BI178" s="1212">
        <f>MAX(BJ178+BK178,CR_REF!$D$62*CSV_CR_SCEN!AW178)</f>
        <v>0</v>
      </c>
      <c r="BJ178" s="1228">
        <f>AX178*BU178*BV178</f>
        <v>0</v>
      </c>
      <c r="BK178" s="1228">
        <f>AY178*BU178*BV178</f>
        <v>0</v>
      </c>
      <c r="BL178" s="1219"/>
      <c r="BM178" s="1218">
        <f>MAX(BN178+BO178,CR_REF!$D$63*CSV_CR_SCEN!BA178)</f>
        <v>0</v>
      </c>
      <c r="BN178" s="1228">
        <f>BB178*CF178</f>
        <v>0</v>
      </c>
      <c r="BO178" s="1228">
        <f>BC178*CE178</f>
        <v>0</v>
      </c>
      <c r="BP178" s="1220"/>
      <c r="BQ178" s="1218">
        <f>MAX(BR178+BS178+BT178, CR_REF!$D$64*CSV_CR_SCEN!BE178)</f>
        <v>0</v>
      </c>
      <c r="BR178" s="1228">
        <f>BF178*CG178</f>
        <v>0</v>
      </c>
      <c r="BS178" s="1228">
        <f t="shared" ref="BS178:BT180" si="177">BG178*BZ178</f>
        <v>0</v>
      </c>
      <c r="BT178" s="1228">
        <f t="shared" si="177"/>
        <v>0</v>
      </c>
      <c r="BU178" s="1229">
        <f t="shared" si="175"/>
        <v>2.1635906588111002E-3</v>
      </c>
      <c r="BV178" s="1295">
        <f>BZ178</f>
        <v>0</v>
      </c>
      <c r="BW178" s="1291"/>
      <c r="BX178" s="1230">
        <f>AH178</f>
        <v>2.3837996961767931E-3</v>
      </c>
      <c r="BY178" s="1225"/>
      <c r="BZ178" s="616">
        <f>MIN(100%,MAX(IFERROR(AVERAGE(BZ24,BZ46,BZ68, BZ90, BZ112),0),BV112)+CR_REF!AA66)</f>
        <v>0</v>
      </c>
      <c r="CA178" s="614">
        <f>MIN(100%,MAX(IFERROR(AVERAGE(CA24,CA46,CA68, CA90, CA112),0),BY112)+CR_REF!AA66)</f>
        <v>0</v>
      </c>
      <c r="CB178" s="613">
        <f t="shared" si="141"/>
        <v>0</v>
      </c>
      <c r="CC178" s="577">
        <f t="shared" si="142"/>
        <v>0</v>
      </c>
      <c r="CD178" s="614">
        <f t="shared" si="143"/>
        <v>0</v>
      </c>
      <c r="CE178" s="616">
        <f>MIN(IF(CE112&lt;0.05, IF(CF112&lt;0.05, CR_REF!$D$58,CF112), CE112) +CR_REF!$G$78, 0.25)</f>
        <v>0.05</v>
      </c>
      <c r="CF178" s="656">
        <f>MIN(IF(CF112&lt;0.05,CR_REF!$D$58,CF112)+CR_REF!$G$78, 0.4)</f>
        <v>0.05</v>
      </c>
      <c r="CG178" s="614">
        <f>MIN(100%,MAX(CG112,BY112,BV112)+CR_REF!AA66)</f>
        <v>0</v>
      </c>
    </row>
    <row r="179" spans="1:85" ht="13.15" customHeight="1">
      <c r="A179" s="425"/>
      <c r="B179" s="425"/>
      <c r="C179" s="425"/>
      <c r="D179" s="427" t="s">
        <v>16</v>
      </c>
      <c r="E179" s="429" t="s">
        <v>208</v>
      </c>
      <c r="F179" s="428">
        <v>2025</v>
      </c>
      <c r="G179" s="432" t="s">
        <v>146</v>
      </c>
      <c r="H179" s="620">
        <f t="shared" si="123"/>
        <v>0</v>
      </c>
      <c r="I179" s="571">
        <f t="shared" si="124"/>
        <v>0</v>
      </c>
      <c r="J179" s="601">
        <f t="shared" si="125"/>
        <v>0</v>
      </c>
      <c r="K179" s="912"/>
      <c r="L179" s="659"/>
      <c r="M179" s="631"/>
      <c r="N179" s="620">
        <f t="shared" si="126"/>
        <v>0</v>
      </c>
      <c r="O179" s="571">
        <f t="shared" si="127"/>
        <v>0</v>
      </c>
      <c r="P179" s="621">
        <f t="shared" si="128"/>
        <v>0</v>
      </c>
      <c r="Q179" s="439">
        <f t="shared" ref="Q179:Q210" si="178">IFERROR(N179/H179, 0)</f>
        <v>0</v>
      </c>
      <c r="R179" s="431">
        <f t="shared" ref="R179:R210" si="179">IFERROR(O179/I179, 0)</f>
        <v>0</v>
      </c>
      <c r="S179" s="509">
        <f t="shared" ref="S179:S210" si="180">IFERROR(P179/J179, 0)</f>
        <v>0</v>
      </c>
      <c r="T179" s="912"/>
      <c r="U179" s="631"/>
      <c r="V179" s="912"/>
      <c r="W179" s="658"/>
      <c r="X179" s="631"/>
      <c r="Y179" s="914">
        <f>AE179*H179</f>
        <v>0</v>
      </c>
      <c r="Z179" s="426">
        <f t="shared" si="176"/>
        <v>0</v>
      </c>
      <c r="AA179" s="426">
        <f t="shared" si="176"/>
        <v>0</v>
      </c>
      <c r="AB179" s="426">
        <f>AH179*I179</f>
        <v>0</v>
      </c>
      <c r="AC179" s="632"/>
      <c r="AD179" s="632"/>
      <c r="AE179" s="439">
        <f>_xlfn.NORM.S.DIST(_xlfn.NORM.S.INV(MAX(AVERAGE(AE25,AE47,AE69, AE91, AE113),CR_REF!$D$66))+CR_REF!N67, TRUE)</f>
        <v>9.7180418220978897E-4</v>
      </c>
      <c r="AF179" s="431">
        <f>_xlfn.NORM.S.DIST(_xlfn.NORM.S.INV(MAX(AVERAGE(AF25,AF47,AF69, AF91, AF113),CR_REF!$D$66))+CR_REF!O67, TRUE)</f>
        <v>2.1635906588111002E-3</v>
      </c>
      <c r="AG179" s="431">
        <f>AVERAGE(AG25,AG47,AG69, AG91, AG113)*CR_REF!X67</f>
        <v>0</v>
      </c>
      <c r="AH179" s="431">
        <f>_xlfn.NORM.S.DIST(_xlfn.NORM.S.INV(MAX(AVERAGE(AH25,AH47,AH69,AH91, AH113),CR_REF!$D$66))+CR_REF!Q67, TRUE)</f>
        <v>2.3837996961767931E-3</v>
      </c>
      <c r="AI179" s="630"/>
      <c r="AJ179" s="631"/>
      <c r="AK179" s="918"/>
      <c r="AL179" s="632"/>
      <c r="AM179" s="632"/>
      <c r="AN179" s="632"/>
      <c r="AO179" s="632"/>
      <c r="AP179" s="919"/>
      <c r="AQ179" s="439">
        <f>_xlfn.NORM.S.DIST(_xlfn.NORM.S.INV(MAX(AVERAGE(AQ25,AQ47,AQ69, AQ91, AQ113),CR_REF!$D$66))+CR_REF!N67, TRUE)</f>
        <v>9.7180418220978897E-4</v>
      </c>
      <c r="AR179" s="431">
        <f>_xlfn.NORM.S.DIST(_xlfn.NORM.S.INV(MAX(AVERAGE(AR25,AR47,AR69, AR91, AR113),CR_REF!$D$66))+CR_REF!O67, TRUE)</f>
        <v>2.1635906588111002E-3</v>
      </c>
      <c r="AS179" s="431">
        <f>AVERAGE(AS25,AS47,AS69, AS91, AS113)*CR_REF!X67</f>
        <v>0</v>
      </c>
      <c r="AT179" s="431">
        <f>_xlfn.NORM.S.DIST(_xlfn.NORM.S.INV(MAX(AVERAGE(AT25,AT47,AT69, AT91, AT113),CR_REF!$D$66))+CR_REF!Q67, TRUE)</f>
        <v>2.3837996961767931E-3</v>
      </c>
      <c r="AU179" s="630"/>
      <c r="AV179" s="631"/>
      <c r="AW179" s="1217">
        <f t="shared" si="171"/>
        <v>0</v>
      </c>
      <c r="AX179" s="1218">
        <f>H179*(1-AE179-AF179)</f>
        <v>0</v>
      </c>
      <c r="AY179" s="1218">
        <f t="shared" si="172"/>
        <v>0</v>
      </c>
      <c r="AZ179" s="1219"/>
      <c r="BA179" s="1218">
        <f t="shared" si="173"/>
        <v>0</v>
      </c>
      <c r="BB179" s="1218">
        <f>I179*(1-AG179-AH179)</f>
        <v>0</v>
      </c>
      <c r="BC179" s="1218">
        <f t="shared" si="174"/>
        <v>0</v>
      </c>
      <c r="BD179" s="1220"/>
      <c r="BE179" s="1218">
        <f t="shared" si="163"/>
        <v>0</v>
      </c>
      <c r="BF179" s="1218">
        <f t="shared" si="168"/>
        <v>0</v>
      </c>
      <c r="BG179" s="1218">
        <f t="shared" si="169"/>
        <v>0</v>
      </c>
      <c r="BH179" s="1227">
        <f t="shared" si="170"/>
        <v>0</v>
      </c>
      <c r="BI179" s="1212">
        <f>MAX(BJ179+BK179,CR_REF!$D$62*CSV_CR_SCEN!AW179)</f>
        <v>0</v>
      </c>
      <c r="BJ179" s="1228">
        <f>AX179*BU179*BV179</f>
        <v>0</v>
      </c>
      <c r="BK179" s="1228">
        <f>AY179*BU179*BV179</f>
        <v>0</v>
      </c>
      <c r="BL179" s="1219"/>
      <c r="BM179" s="1218">
        <f>MAX(BN179+BO179,CR_REF!$D$63*CSV_CR_SCEN!BA179)</f>
        <v>0</v>
      </c>
      <c r="BN179" s="1228">
        <f>BB179*CF179</f>
        <v>0</v>
      </c>
      <c r="BO179" s="1228">
        <f>BC179*CE179</f>
        <v>0</v>
      </c>
      <c r="BP179" s="1220"/>
      <c r="BQ179" s="1218">
        <f>MAX(BR179+BS179+BT179, CR_REF!$D$64*CSV_CR_SCEN!BE179)</f>
        <v>0</v>
      </c>
      <c r="BR179" s="1228">
        <f>BF179*CG179</f>
        <v>0</v>
      </c>
      <c r="BS179" s="1228">
        <f t="shared" si="177"/>
        <v>0</v>
      </c>
      <c r="BT179" s="1228">
        <f t="shared" si="177"/>
        <v>0</v>
      </c>
      <c r="BU179" s="1229">
        <f t="shared" si="175"/>
        <v>2.1635906588111002E-3</v>
      </c>
      <c r="BV179" s="1295">
        <f>BZ179</f>
        <v>0</v>
      </c>
      <c r="BW179" s="1291"/>
      <c r="BX179" s="1230">
        <f>AH179</f>
        <v>2.3837996961767931E-3</v>
      </c>
      <c r="BY179" s="1225"/>
      <c r="BZ179" s="616">
        <f>MIN(100%,MAX(IFERROR(AVERAGE(BZ25,BZ47,BZ69, BZ91, BZ113),0),BV113)+CR_REF!AA67)</f>
        <v>0</v>
      </c>
      <c r="CA179" s="614">
        <f>MIN(100%,MAX(IFERROR(AVERAGE(CA25,CA47,CA69, CA91, CA113),0),BY113)+CR_REF!AA67)</f>
        <v>0</v>
      </c>
      <c r="CB179" s="613">
        <f t="shared" si="141"/>
        <v>0</v>
      </c>
      <c r="CC179" s="577">
        <f t="shared" si="142"/>
        <v>0</v>
      </c>
      <c r="CD179" s="614">
        <f t="shared" si="143"/>
        <v>0</v>
      </c>
      <c r="CE179" s="616">
        <f>MIN(IF(CE113&lt;0.05, IF(CF113&lt;0.05, CR_REF!$D$58,CF113), CE113) +CR_REF!$G$78, 0.25)</f>
        <v>0.05</v>
      </c>
      <c r="CF179" s="656">
        <f>MIN(IF(CF113&lt;0.05,CR_REF!$D$58,CF113)+CR_REF!$G$78, 0.4)</f>
        <v>0.05</v>
      </c>
      <c r="CG179" s="614">
        <f>MIN(100%,MAX(CG113,BY113,BV113)+CR_REF!AA67)</f>
        <v>0</v>
      </c>
    </row>
    <row r="180" spans="1:85" ht="13.15" customHeight="1">
      <c r="A180" s="425"/>
      <c r="B180" s="425"/>
      <c r="C180" s="425"/>
      <c r="D180" s="427" t="s">
        <v>16</v>
      </c>
      <c r="E180" s="429" t="s">
        <v>208</v>
      </c>
      <c r="F180" s="428">
        <v>2025</v>
      </c>
      <c r="G180" s="432" t="s">
        <v>186</v>
      </c>
      <c r="H180" s="620">
        <f t="shared" si="123"/>
        <v>0</v>
      </c>
      <c r="I180" s="571">
        <f t="shared" si="124"/>
        <v>0</v>
      </c>
      <c r="J180" s="601">
        <f t="shared" si="125"/>
        <v>0</v>
      </c>
      <c r="K180" s="912"/>
      <c r="L180" s="659"/>
      <c r="M180" s="631"/>
      <c r="N180" s="620">
        <f t="shared" si="126"/>
        <v>0</v>
      </c>
      <c r="O180" s="571">
        <f t="shared" si="127"/>
        <v>0</v>
      </c>
      <c r="P180" s="621">
        <f t="shared" si="128"/>
        <v>0</v>
      </c>
      <c r="Q180" s="439">
        <f t="shared" si="178"/>
        <v>0</v>
      </c>
      <c r="R180" s="431">
        <f t="shared" si="179"/>
        <v>0</v>
      </c>
      <c r="S180" s="509">
        <f t="shared" si="180"/>
        <v>0</v>
      </c>
      <c r="T180" s="912"/>
      <c r="U180" s="631"/>
      <c r="V180" s="912"/>
      <c r="W180" s="658"/>
      <c r="X180" s="631"/>
      <c r="Y180" s="914">
        <f>AE180*H180</f>
        <v>0</v>
      </c>
      <c r="Z180" s="426">
        <f t="shared" si="176"/>
        <v>0</v>
      </c>
      <c r="AA180" s="426">
        <f t="shared" si="176"/>
        <v>0</v>
      </c>
      <c r="AB180" s="426">
        <f>AH180*I180</f>
        <v>0</v>
      </c>
      <c r="AC180" s="632"/>
      <c r="AD180" s="632"/>
      <c r="AE180" s="439">
        <f>_xlfn.NORM.S.DIST(_xlfn.NORM.S.INV(MAX(AVERAGE(AE26,AE48,AE70, AE92, AE114),CR_REF!$D$66))+CR_REF!N68, TRUE)</f>
        <v>2.1539971199604897E-4</v>
      </c>
      <c r="AF180" s="431">
        <f>_xlfn.NORM.S.DIST(_xlfn.NORM.S.INV(MAX(AVERAGE(AF26,AF48,AF70, AF92, AF114),CR_REF!$D$66))+CR_REF!O68, TRUE)</f>
        <v>1.3920830532206695E-3</v>
      </c>
      <c r="AG180" s="431">
        <f>AVERAGE(AG26,AG48,AG70, AG92, AG114)*CR_REF!X68</f>
        <v>0</v>
      </c>
      <c r="AH180" s="431">
        <f>_xlfn.NORM.S.DIST(_xlfn.NORM.S.INV(MAX(AVERAGE(AH26,AH48,AH70,AH92, AH114),CR_REF!$D$66))+CR_REF!Q68, TRUE)</f>
        <v>1.9034047463396243E-3</v>
      </c>
      <c r="AI180" s="630"/>
      <c r="AJ180" s="631"/>
      <c r="AK180" s="918"/>
      <c r="AL180" s="632"/>
      <c r="AM180" s="632"/>
      <c r="AN180" s="632"/>
      <c r="AO180" s="632"/>
      <c r="AP180" s="919"/>
      <c r="AQ180" s="439">
        <f>_xlfn.NORM.S.DIST(_xlfn.NORM.S.INV(MAX(AVERAGE(AQ26,AQ48,AQ70, AQ92, AQ114),CR_REF!$D$66))+CR_REF!N68, TRUE)</f>
        <v>2.1539971199604897E-4</v>
      </c>
      <c r="AR180" s="431">
        <f>_xlfn.NORM.S.DIST(_xlfn.NORM.S.INV(MAX(AVERAGE(AR26,AR48,AR70, AR92, AR114),CR_REF!$D$66))+CR_REF!O68, TRUE)</f>
        <v>1.3920830532206695E-3</v>
      </c>
      <c r="AS180" s="431">
        <f>AVERAGE(AS26,AS48,AS70, AS92, AS114)*CR_REF!X68</f>
        <v>0</v>
      </c>
      <c r="AT180" s="431">
        <f>_xlfn.NORM.S.DIST(_xlfn.NORM.S.INV(MAX(AVERAGE(AT26,AT48,AT70, AT92, AT114),CR_REF!$D$66))+CR_REF!Q68, TRUE)</f>
        <v>1.9034047463396243E-3</v>
      </c>
      <c r="AU180" s="630"/>
      <c r="AV180" s="631"/>
      <c r="AW180" s="1217">
        <f t="shared" si="171"/>
        <v>0</v>
      </c>
      <c r="AX180" s="1218">
        <f>H180*(1-AE180-AF180)</f>
        <v>0</v>
      </c>
      <c r="AY180" s="1218">
        <f t="shared" si="172"/>
        <v>0</v>
      </c>
      <c r="AZ180" s="1219"/>
      <c r="BA180" s="1218">
        <f t="shared" si="173"/>
        <v>0</v>
      </c>
      <c r="BB180" s="1218">
        <f>I180*(1-AG180-AH180)</f>
        <v>0</v>
      </c>
      <c r="BC180" s="1218">
        <f t="shared" si="174"/>
        <v>0</v>
      </c>
      <c r="BD180" s="1220"/>
      <c r="BE180" s="1218">
        <f t="shared" si="163"/>
        <v>0</v>
      </c>
      <c r="BF180" s="1218">
        <f t="shared" si="168"/>
        <v>0</v>
      </c>
      <c r="BG180" s="1218">
        <f t="shared" si="169"/>
        <v>0</v>
      </c>
      <c r="BH180" s="1227">
        <f t="shared" si="170"/>
        <v>0</v>
      </c>
      <c r="BI180" s="1212">
        <f>MAX(BJ180+BK180,CR_REF!$D$62*CSV_CR_SCEN!AW180)</f>
        <v>0</v>
      </c>
      <c r="BJ180" s="1228">
        <f>AX180*BU180*BV180</f>
        <v>0</v>
      </c>
      <c r="BK180" s="1228">
        <f>AY180*BU180*BV180</f>
        <v>0</v>
      </c>
      <c r="BL180" s="1219"/>
      <c r="BM180" s="1218">
        <f>MAX(BN180+BO180,CR_REF!$D$63*CSV_CR_SCEN!BA180)</f>
        <v>0</v>
      </c>
      <c r="BN180" s="1228">
        <f>BB180*CF180</f>
        <v>0</v>
      </c>
      <c r="BO180" s="1228">
        <f>BC180*CE180</f>
        <v>0</v>
      </c>
      <c r="BP180" s="1220"/>
      <c r="BQ180" s="1218">
        <f>MAX(BR180+BS180+BT180, CR_REF!$D$64*CSV_CR_SCEN!BE180)</f>
        <v>0</v>
      </c>
      <c r="BR180" s="1228">
        <f>BF180*CG180</f>
        <v>0</v>
      </c>
      <c r="BS180" s="1228">
        <f t="shared" si="177"/>
        <v>0</v>
      </c>
      <c r="BT180" s="1228">
        <f t="shared" si="177"/>
        <v>0</v>
      </c>
      <c r="BU180" s="1229">
        <f t="shared" si="175"/>
        <v>1.3920830532206695E-3</v>
      </c>
      <c r="BV180" s="1295">
        <f>BZ180</f>
        <v>0</v>
      </c>
      <c r="BW180" s="1291"/>
      <c r="BX180" s="1230">
        <f>AH180</f>
        <v>1.9034047463396243E-3</v>
      </c>
      <c r="BY180" s="1225"/>
      <c r="BZ180" s="616">
        <f>MIN(100%,MAX(IFERROR(AVERAGE(BZ26,BZ48,BZ70, BZ92, BZ114),0),BV114)+CR_REF!AA68)</f>
        <v>0</v>
      </c>
      <c r="CA180" s="614">
        <f>MIN(100%,MAX(IFERROR(AVERAGE(CA26,CA48,CA70, CA92, CA114),0),BY114)+CR_REF!AA68)</f>
        <v>0</v>
      </c>
      <c r="CB180" s="613">
        <f t="shared" si="141"/>
        <v>0</v>
      </c>
      <c r="CC180" s="577">
        <f t="shared" si="142"/>
        <v>0</v>
      </c>
      <c r="CD180" s="614">
        <f t="shared" si="143"/>
        <v>0</v>
      </c>
      <c r="CE180" s="616">
        <f>MIN(IF(CE114&lt;0.05, IF(CF114&lt;0.05, CR_REF!$D$58,CF114), CE114) +CR_REF!$G$78, 0.25)</f>
        <v>0.05</v>
      </c>
      <c r="CF180" s="656">
        <f>MIN(IF(CF114&lt;0.05,CR_REF!$D$58,CF114)+CR_REF!$G$78, 0.4)</f>
        <v>0.05</v>
      </c>
      <c r="CG180" s="614">
        <f>MIN(100%,MAX(CG114,BY114,BV114)+CR_REF!AA68)</f>
        <v>0</v>
      </c>
    </row>
    <row r="181" spans="1:85" ht="13.15" customHeight="1">
      <c r="A181" s="425"/>
      <c r="B181" s="425"/>
      <c r="C181" s="425"/>
      <c r="D181" s="427" t="s">
        <v>18</v>
      </c>
      <c r="E181" s="429" t="s">
        <v>208</v>
      </c>
      <c r="F181" s="428">
        <v>2025</v>
      </c>
      <c r="G181" s="430" t="s">
        <v>173</v>
      </c>
      <c r="H181" s="620">
        <f t="shared" si="123"/>
        <v>0</v>
      </c>
      <c r="I181" s="571">
        <f t="shared" si="124"/>
        <v>0</v>
      </c>
      <c r="J181" s="601">
        <f t="shared" si="125"/>
        <v>0</v>
      </c>
      <c r="K181" s="912"/>
      <c r="L181" s="659"/>
      <c r="M181" s="631"/>
      <c r="N181" s="620">
        <f t="shared" si="126"/>
        <v>0</v>
      </c>
      <c r="O181" s="571">
        <f t="shared" si="127"/>
        <v>0</v>
      </c>
      <c r="P181" s="621">
        <f t="shared" si="128"/>
        <v>0</v>
      </c>
      <c r="Q181" s="439">
        <f t="shared" si="178"/>
        <v>0</v>
      </c>
      <c r="R181" s="431">
        <f t="shared" si="179"/>
        <v>0</v>
      </c>
      <c r="S181" s="509">
        <f t="shared" si="180"/>
        <v>0</v>
      </c>
      <c r="T181" s="912"/>
      <c r="U181" s="631"/>
      <c r="V181" s="912"/>
      <c r="W181" s="658"/>
      <c r="X181" s="631"/>
      <c r="Y181" s="913"/>
      <c r="Z181" s="632"/>
      <c r="AA181" s="632"/>
      <c r="AB181" s="632"/>
      <c r="AC181" s="632"/>
      <c r="AD181" s="632"/>
      <c r="AE181" s="638"/>
      <c r="AF181" s="630"/>
      <c r="AG181" s="630"/>
      <c r="AH181" s="630"/>
      <c r="AI181" s="630"/>
      <c r="AJ181" s="631"/>
      <c r="AK181" s="918"/>
      <c r="AL181" s="632"/>
      <c r="AM181" s="632"/>
      <c r="AN181" s="632"/>
      <c r="AO181" s="632"/>
      <c r="AP181" s="919"/>
      <c r="AQ181" s="638"/>
      <c r="AR181" s="630"/>
      <c r="AS181" s="630"/>
      <c r="AT181" s="630"/>
      <c r="AU181" s="630"/>
      <c r="AV181" s="631"/>
      <c r="AW181" s="1217">
        <f t="shared" si="171"/>
        <v>0</v>
      </c>
      <c r="AX181" s="1218">
        <f>H181*(1-AE181-AF181)</f>
        <v>0</v>
      </c>
      <c r="AY181" s="1219"/>
      <c r="AZ181" s="1219"/>
      <c r="BA181" s="1218">
        <f t="shared" si="173"/>
        <v>0</v>
      </c>
      <c r="BB181" s="1218">
        <f>I181*(1-AG181-AH181)</f>
        <v>0</v>
      </c>
      <c r="BC181" s="1219"/>
      <c r="BD181" s="1220"/>
      <c r="BE181" s="1218">
        <f t="shared" si="163"/>
        <v>0</v>
      </c>
      <c r="BF181" s="1218">
        <f t="shared" si="168"/>
        <v>0</v>
      </c>
      <c r="BG181" s="1219"/>
      <c r="BH181" s="1221"/>
      <c r="BI181" s="1212">
        <f>MAX(BJ181+BK181,CR_REF!$D$62*CSV_CR_SCEN!AW181)</f>
        <v>0</v>
      </c>
      <c r="BJ181" s="1231">
        <f>N181</f>
        <v>0</v>
      </c>
      <c r="BK181" s="1219"/>
      <c r="BL181" s="1219"/>
      <c r="BM181" s="1218">
        <f>MAX(BN181+BO181,CR_REF!$D$63*CSV_CR_SCEN!BA181)</f>
        <v>0</v>
      </c>
      <c r="BN181" s="1231">
        <f>O181</f>
        <v>0</v>
      </c>
      <c r="BO181" s="1220"/>
      <c r="BP181" s="1220"/>
      <c r="BQ181" s="1218">
        <f>MAX(BR181+BS181+BT181, CR_REF!$D$64*CSV_CR_SCEN!BE181)</f>
        <v>0</v>
      </c>
      <c r="BR181" s="1231">
        <f>P181</f>
        <v>0</v>
      </c>
      <c r="BS181" s="1220"/>
      <c r="BT181" s="1221"/>
      <c r="BU181" s="1223"/>
      <c r="BV181" s="1225"/>
      <c r="BW181" s="1291"/>
      <c r="BX181" s="1224"/>
      <c r="BY181" s="1225"/>
      <c r="BZ181" s="921"/>
      <c r="CA181" s="650"/>
      <c r="CB181" s="613">
        <f t="shared" si="141"/>
        <v>0</v>
      </c>
      <c r="CC181" s="577">
        <f t="shared" si="142"/>
        <v>0</v>
      </c>
      <c r="CD181" s="614">
        <f t="shared" si="143"/>
        <v>0</v>
      </c>
      <c r="CE181" s="653"/>
      <c r="CF181" s="651"/>
      <c r="CG181" s="655"/>
    </row>
    <row r="182" spans="1:85" ht="13.15" customHeight="1" thickBot="1">
      <c r="A182" s="425"/>
      <c r="B182" s="425"/>
      <c r="C182" s="425"/>
      <c r="D182" s="435" t="s">
        <v>18</v>
      </c>
      <c r="E182" s="429" t="s">
        <v>208</v>
      </c>
      <c r="F182" s="428">
        <v>2025</v>
      </c>
      <c r="G182" s="430" t="s">
        <v>149</v>
      </c>
      <c r="H182" s="1203">
        <f>IF(ISNUMBER(AW160),AW160,0)</f>
        <v>0</v>
      </c>
      <c r="I182" s="1204">
        <f>IF(ISNUMBER(BA160),BA160,0)</f>
        <v>0</v>
      </c>
      <c r="J182" s="1205">
        <f>IF(ISNUMBER(BE160),BE160,0)</f>
        <v>0</v>
      </c>
      <c r="K182" s="592"/>
      <c r="L182" s="636"/>
      <c r="M182" s="594"/>
      <c r="N182" s="1203">
        <f>IF(ISNUMBER(BI160),BI160,0)</f>
        <v>0</v>
      </c>
      <c r="O182" s="1204">
        <f>IF(ISNUMBER(BM160),BM160,0)</f>
        <v>0</v>
      </c>
      <c r="P182" s="1206">
        <f>IF(ISNUMBER(BQ160),BQ160,0)</f>
        <v>0</v>
      </c>
      <c r="Q182" s="1196">
        <f t="shared" si="178"/>
        <v>0</v>
      </c>
      <c r="R182" s="1197">
        <f t="shared" si="179"/>
        <v>0</v>
      </c>
      <c r="S182" s="1198">
        <f t="shared" si="180"/>
        <v>0</v>
      </c>
      <c r="T182" s="592"/>
      <c r="U182" s="594"/>
      <c r="V182" s="592"/>
      <c r="W182" s="593"/>
      <c r="X182" s="594"/>
      <c r="Y182" s="908">
        <f>SUM(Y161,Y162,Y166,Y167,Y168,Y169,Y170,Y171,Y174,Y177,Y181)</f>
        <v>0</v>
      </c>
      <c r="Z182" s="580">
        <f>SUM(Z161,Z162,Z166,Z167,Z168,Z169,Z170,Z171,Z174,Z177,Z181)</f>
        <v>0</v>
      </c>
      <c r="AA182" s="580">
        <f>SUM(AA161,AA162,AA166,AA167,AA168,AA169,AA170,AA171,AA174,AA177,AA181)</f>
        <v>0</v>
      </c>
      <c r="AB182" s="580">
        <f>SUM(AB161,AB162,AB166,AB167,AB168,AB169,AB170,AB171,AB174,AB177,AB181)</f>
        <v>0</v>
      </c>
      <c r="AC182" s="633"/>
      <c r="AD182" s="634"/>
      <c r="AE182" s="1232"/>
      <c r="AF182" s="1233"/>
      <c r="AG182" s="1233"/>
      <c r="AH182" s="1233"/>
      <c r="AI182" s="1233"/>
      <c r="AJ182" s="594"/>
      <c r="AK182" s="1232"/>
      <c r="AL182" s="633"/>
      <c r="AM182" s="633"/>
      <c r="AN182" s="633"/>
      <c r="AO182" s="633"/>
      <c r="AP182" s="634"/>
      <c r="AQ182" s="1232"/>
      <c r="AR182" s="1233"/>
      <c r="AS182" s="1233"/>
      <c r="AT182" s="1233"/>
      <c r="AU182" s="1233"/>
      <c r="AV182" s="594"/>
      <c r="AW182" s="579">
        <f>SUM(AW161,AW162,AW166,AW167,AW168,AW169,AW170,AW171,AW174,AW177,AW181)</f>
        <v>0</v>
      </c>
      <c r="AX182" s="580">
        <f>SUM(AX161,AX162,AX166,AX167,AX168,AX169,AX170,AX171,AX174,AX177,AX181)</f>
        <v>0</v>
      </c>
      <c r="AY182" s="580">
        <f>SUM(AY161,AY162,AY166,AY167,AY168,AY169,AY170,AY171,AY174,AY177,AY181)</f>
        <v>0</v>
      </c>
      <c r="AZ182" s="633"/>
      <c r="BA182" s="580">
        <f>SUM(BA161,BA162,BA166,BA167,BA168,BA169,BA170,BA171,BA174,BA177,BA181)</f>
        <v>0</v>
      </c>
      <c r="BB182" s="580">
        <f>SUM(BB161,BB162,BB166,BB167,BB168,BB169,BB170,BB171,BB174,BB177,BB181)</f>
        <v>0</v>
      </c>
      <c r="BC182" s="580">
        <f>SUM(BC161,BC162,BC166,BC167,BC168,BC169,BC170,BC171,BC174,BC177,BC181)</f>
        <v>0</v>
      </c>
      <c r="BD182" s="633"/>
      <c r="BE182" s="580">
        <f t="shared" ref="BE182:BK182" si="181">SUM(BE161,BE162,BE166,BE167,BE168,BE169,BE170,BE171,BE174,BE177,BE181)</f>
        <v>0</v>
      </c>
      <c r="BF182" s="580">
        <f t="shared" si="168"/>
        <v>0</v>
      </c>
      <c r="BG182" s="580">
        <f t="shared" si="181"/>
        <v>0</v>
      </c>
      <c r="BH182" s="581">
        <f t="shared" si="181"/>
        <v>0</v>
      </c>
      <c r="BI182" s="908">
        <f t="shared" si="181"/>
        <v>0</v>
      </c>
      <c r="BJ182" s="580">
        <f t="shared" si="181"/>
        <v>0</v>
      </c>
      <c r="BK182" s="580">
        <f t="shared" si="181"/>
        <v>0</v>
      </c>
      <c r="BL182" s="633"/>
      <c r="BM182" s="580">
        <f>SUM(BM161,BM162,BM166,BM167,BM168,BM169,BM170,BM171,BM174,BM177,BM181)</f>
        <v>0</v>
      </c>
      <c r="BN182" s="580">
        <f>SUM(BN161,BN162,BN166,BN167,BN168,BN169,BN170,BN171,BN174,BN177,BN181)</f>
        <v>0</v>
      </c>
      <c r="BO182" s="580">
        <f>SUM(BO161,BO162,BO166,BO167,BO168,BO169,BO170,BO171,BO174,BO177,BO181)</f>
        <v>0</v>
      </c>
      <c r="BP182" s="633"/>
      <c r="BQ182" s="580">
        <f>SUM(BQ161,BQ162,BQ166,BQ167,BQ168,BQ169,BQ170,BQ171,BQ174,BQ177,BQ181)</f>
        <v>0</v>
      </c>
      <c r="BR182" s="580">
        <f>SUM(BR161,BR162,BR166,BR167,BR168,BR169,BR170,BR171,BR174,BR177,BR181)</f>
        <v>0</v>
      </c>
      <c r="BS182" s="580">
        <f>SUM(BS161,BS162,BS166,BS167,BS168,BS169,BS170,BS171,BS174,BS177,BS181)</f>
        <v>0</v>
      </c>
      <c r="BT182" s="581">
        <f>SUM(BT161,BT162,BT166,BT167,BT168,BT169,BT170,BT171,BT174,BT177,BT181)</f>
        <v>0</v>
      </c>
      <c r="BU182" s="604"/>
      <c r="BV182" s="606"/>
      <c r="BW182" s="1292"/>
      <c r="BX182" s="633"/>
      <c r="BY182" s="634"/>
      <c r="BZ182" s="1236"/>
      <c r="CA182" s="1235"/>
      <c r="CB182" s="1199">
        <f t="shared" si="141"/>
        <v>0</v>
      </c>
      <c r="CC182" s="1201">
        <f t="shared" si="142"/>
        <v>0</v>
      </c>
      <c r="CD182" s="1200">
        <f t="shared" si="143"/>
        <v>0</v>
      </c>
      <c r="CE182" s="1236"/>
      <c r="CF182" s="1237"/>
      <c r="CG182" s="1235"/>
    </row>
    <row r="183" spans="1:85" ht="13.15" customHeight="1">
      <c r="A183" s="425"/>
      <c r="B183" s="425"/>
      <c r="C183" s="425"/>
      <c r="D183" s="427" t="s">
        <v>18</v>
      </c>
      <c r="E183" s="429" t="s">
        <v>154</v>
      </c>
      <c r="F183" s="428">
        <v>2023</v>
      </c>
      <c r="G183" s="430" t="s">
        <v>189</v>
      </c>
      <c r="H183" s="617">
        <f>IF(ISNUMBER(AW95),AW95,0)</f>
        <v>0</v>
      </c>
      <c r="I183" s="618">
        <f>IF(ISNUMBER(BA95),BA95,0)</f>
        <v>0</v>
      </c>
      <c r="J183" s="625">
        <f>IF(ISNUMBER(BE95),BE95,0)</f>
        <v>0</v>
      </c>
      <c r="K183" s="909"/>
      <c r="L183" s="910"/>
      <c r="M183" s="911"/>
      <c r="N183" s="617">
        <f>IF(ISNUMBER(BI95),BI95,0)</f>
        <v>0</v>
      </c>
      <c r="O183" s="618">
        <f>IF(ISNUMBER(BM95),BM95,0)</f>
        <v>0</v>
      </c>
      <c r="P183" s="619">
        <f>IF(ISNUMBER(BQ95),BQ95,0)</f>
        <v>0</v>
      </c>
      <c r="Q183" s="599">
        <f t="shared" si="178"/>
        <v>0</v>
      </c>
      <c r="R183" s="438">
        <f t="shared" si="179"/>
        <v>0</v>
      </c>
      <c r="S183" s="600">
        <f t="shared" si="180"/>
        <v>0</v>
      </c>
      <c r="T183" s="909"/>
      <c r="U183" s="911"/>
      <c r="V183" s="909"/>
      <c r="W183" s="639"/>
      <c r="X183" s="911"/>
      <c r="Y183" s="632"/>
      <c r="Z183" s="632"/>
      <c r="AA183" s="632"/>
      <c r="AB183" s="632"/>
      <c r="AC183" s="632"/>
      <c r="AD183" s="632"/>
      <c r="AE183" s="637"/>
      <c r="AF183" s="629"/>
      <c r="AG183" s="629"/>
      <c r="AH183" s="629"/>
      <c r="AI183" s="629"/>
      <c r="AJ183" s="911"/>
      <c r="AK183" s="915"/>
      <c r="AL183" s="916"/>
      <c r="AM183" s="916"/>
      <c r="AN183" s="916"/>
      <c r="AO183" s="916"/>
      <c r="AP183" s="917"/>
      <c r="AQ183" s="637"/>
      <c r="AR183" s="629"/>
      <c r="AS183" s="629"/>
      <c r="AT183" s="629"/>
      <c r="AU183" s="629"/>
      <c r="AV183" s="911"/>
      <c r="AW183" s="1207">
        <f>AX183+AY183</f>
        <v>0</v>
      </c>
      <c r="AX183" s="1208">
        <f>H183*(1-AE183-AF183)</f>
        <v>0</v>
      </c>
      <c r="AY183" s="1209"/>
      <c r="AZ183" s="1209"/>
      <c r="BA183" s="1210"/>
      <c r="BB183" s="1210"/>
      <c r="BC183" s="1209"/>
      <c r="BD183" s="1210"/>
      <c r="BE183" s="1210"/>
      <c r="BF183" s="1210"/>
      <c r="BG183" s="1209"/>
      <c r="BH183" s="1211"/>
      <c r="BI183" s="1212">
        <f>MAX(BJ183+BK183,CR_REF!$E$62*CSV_CR_SCEN!AW183)</f>
        <v>0</v>
      </c>
      <c r="BJ183" s="1213">
        <f>N183</f>
        <v>0</v>
      </c>
      <c r="BK183" s="1209"/>
      <c r="BL183" s="1209"/>
      <c r="BM183" s="1209"/>
      <c r="BN183" s="1209"/>
      <c r="BO183" s="1210"/>
      <c r="BP183" s="1210"/>
      <c r="BQ183" s="1210"/>
      <c r="BR183" s="1210"/>
      <c r="BS183" s="1210"/>
      <c r="BT183" s="1211"/>
      <c r="BU183" s="1214"/>
      <c r="BV183" s="1216"/>
      <c r="BW183" s="1290"/>
      <c r="BX183" s="1215"/>
      <c r="BY183" s="1238"/>
      <c r="BZ183" s="900"/>
      <c r="CA183" s="901"/>
      <c r="CB183" s="610">
        <f t="shared" si="141"/>
        <v>0</v>
      </c>
      <c r="CC183" s="611">
        <f t="shared" si="142"/>
        <v>0</v>
      </c>
      <c r="CD183" s="612">
        <f t="shared" si="143"/>
        <v>0</v>
      </c>
      <c r="CE183" s="652"/>
      <c r="CF183" s="654"/>
      <c r="CG183" s="655"/>
    </row>
    <row r="184" spans="1:85" ht="13.15" customHeight="1">
      <c r="A184" s="425"/>
      <c r="B184" s="425"/>
      <c r="C184" s="425"/>
      <c r="D184" s="427" t="s">
        <v>18</v>
      </c>
      <c r="E184" s="429" t="s">
        <v>154</v>
      </c>
      <c r="F184" s="428">
        <v>2023</v>
      </c>
      <c r="G184" s="430" t="s">
        <v>400</v>
      </c>
      <c r="H184" s="620">
        <f t="shared" ref="H184:H204" si="182">IF(ISNUMBER(AW96),AW96,0)</f>
        <v>0</v>
      </c>
      <c r="I184" s="571">
        <f t="shared" ref="I184:I204" si="183">IF(ISNUMBER(BA96),BA96,0)</f>
        <v>0</v>
      </c>
      <c r="J184" s="601">
        <f t="shared" ref="J184:J204" si="184">IF(ISNUMBER(BE96),BE96,0)</f>
        <v>0</v>
      </c>
      <c r="K184" s="912"/>
      <c r="L184" s="659"/>
      <c r="M184" s="631"/>
      <c r="N184" s="620">
        <f t="shared" ref="N184:N204" si="185">IF(ISNUMBER(BI96),BI96,0)</f>
        <v>0</v>
      </c>
      <c r="O184" s="571">
        <f t="shared" ref="O184:O204" si="186">IF(ISNUMBER(BM96),BM96,0)</f>
        <v>0</v>
      </c>
      <c r="P184" s="621">
        <f t="shared" ref="P184:P204" si="187">IF(ISNUMBER(BQ96),BQ96,0)</f>
        <v>0</v>
      </c>
      <c r="Q184" s="439">
        <f t="shared" si="178"/>
        <v>0</v>
      </c>
      <c r="R184" s="431">
        <f t="shared" si="179"/>
        <v>0</v>
      </c>
      <c r="S184" s="509">
        <f t="shared" si="180"/>
        <v>0</v>
      </c>
      <c r="T184" s="912"/>
      <c r="U184" s="631"/>
      <c r="V184" s="912"/>
      <c r="W184" s="658"/>
      <c r="X184" s="631"/>
      <c r="Y184" s="632"/>
      <c r="Z184" s="632"/>
      <c r="AA184" s="632"/>
      <c r="AB184" s="632"/>
      <c r="AC184" s="632"/>
      <c r="AD184" s="632"/>
      <c r="AE184" s="638"/>
      <c r="AF184" s="630"/>
      <c r="AG184" s="630"/>
      <c r="AH184" s="630"/>
      <c r="AI184" s="630"/>
      <c r="AJ184" s="631"/>
      <c r="AK184" s="918"/>
      <c r="AL184" s="632"/>
      <c r="AM184" s="632"/>
      <c r="AN184" s="632"/>
      <c r="AO184" s="632"/>
      <c r="AP184" s="919"/>
      <c r="AQ184" s="638"/>
      <c r="AR184" s="630"/>
      <c r="AS184" s="630"/>
      <c r="AT184" s="630"/>
      <c r="AU184" s="630"/>
      <c r="AV184" s="631"/>
      <c r="AW184" s="1217">
        <f>AW185+AW186+AW187</f>
        <v>0</v>
      </c>
      <c r="AX184" s="1218">
        <f>AX185+AX186+AX187</f>
        <v>0</v>
      </c>
      <c r="AY184" s="1219"/>
      <c r="AZ184" s="1219"/>
      <c r="BA184" s="1218">
        <f>BA185+BA186+BA187</f>
        <v>0</v>
      </c>
      <c r="BB184" s="1218">
        <f>BB185+BB186+BB187</f>
        <v>0</v>
      </c>
      <c r="BC184" s="1219"/>
      <c r="BD184" s="1220"/>
      <c r="BE184" s="1218">
        <f t="shared" ref="BE184:BE203" si="188">BF184+BG184+BH184</f>
        <v>0</v>
      </c>
      <c r="BF184" s="1218">
        <f>BF162</f>
        <v>0</v>
      </c>
      <c r="BG184" s="1219"/>
      <c r="BH184" s="1221"/>
      <c r="BI184" s="1212">
        <f>MAX(BJ184+BK184,CR_REF!$E$62*CSV_CR_SCEN!AW184)</f>
        <v>0</v>
      </c>
      <c r="BJ184" s="1222">
        <f>BJ185+BJ186+BJ187</f>
        <v>0</v>
      </c>
      <c r="BK184" s="1219"/>
      <c r="BL184" s="1219"/>
      <c r="BM184" s="1218">
        <f>MAX(BN184+BO184,CR_REF!$D$63*CSV_CR_SCEN!BA184)</f>
        <v>0</v>
      </c>
      <c r="BN184" s="1222">
        <f>BN185+BN186+BN187</f>
        <v>0</v>
      </c>
      <c r="BO184" s="1220"/>
      <c r="BP184" s="1220"/>
      <c r="BQ184" s="1218">
        <f>MAX(BR184+BS184+BT184, CR_REF!$D$64*CSV_CR_SCEN!BE184)</f>
        <v>0</v>
      </c>
      <c r="BR184" s="1222">
        <f>BR185+BR186+BR187</f>
        <v>0</v>
      </c>
      <c r="BS184" s="1220"/>
      <c r="BT184" s="1220"/>
      <c r="BU184" s="1223"/>
      <c r="BV184" s="1225"/>
      <c r="BW184" s="1291"/>
      <c r="BX184" s="1224"/>
      <c r="BY184" s="1239"/>
      <c r="BZ184" s="902"/>
      <c r="CA184" s="903"/>
      <c r="CB184" s="613">
        <f t="shared" si="141"/>
        <v>0</v>
      </c>
      <c r="CC184" s="577">
        <f t="shared" si="142"/>
        <v>0</v>
      </c>
      <c r="CD184" s="614">
        <f t="shared" si="143"/>
        <v>0</v>
      </c>
      <c r="CE184" s="653"/>
      <c r="CF184" s="651"/>
      <c r="CG184" s="655"/>
    </row>
    <row r="185" spans="1:85" ht="13.15" customHeight="1">
      <c r="A185" s="425"/>
      <c r="B185" s="425"/>
      <c r="C185" s="425"/>
      <c r="D185" s="427" t="s">
        <v>16</v>
      </c>
      <c r="E185" s="429" t="s">
        <v>154</v>
      </c>
      <c r="F185" s="428">
        <v>2023</v>
      </c>
      <c r="G185" s="432" t="s">
        <v>587</v>
      </c>
      <c r="H185" s="620">
        <f t="shared" si="182"/>
        <v>0</v>
      </c>
      <c r="I185" s="571">
        <f t="shared" si="183"/>
        <v>0</v>
      </c>
      <c r="J185" s="601">
        <f t="shared" si="184"/>
        <v>0</v>
      </c>
      <c r="K185" s="912"/>
      <c r="L185" s="659"/>
      <c r="M185" s="631"/>
      <c r="N185" s="620">
        <f t="shared" si="185"/>
        <v>0</v>
      </c>
      <c r="O185" s="571">
        <f t="shared" si="186"/>
        <v>0</v>
      </c>
      <c r="P185" s="621">
        <f t="shared" si="187"/>
        <v>0</v>
      </c>
      <c r="Q185" s="439">
        <f t="shared" si="178"/>
        <v>0</v>
      </c>
      <c r="R185" s="431">
        <f t="shared" si="179"/>
        <v>0</v>
      </c>
      <c r="S185" s="509">
        <f t="shared" si="180"/>
        <v>0</v>
      </c>
      <c r="T185" s="912"/>
      <c r="U185" s="631"/>
      <c r="V185" s="912"/>
      <c r="W185" s="658"/>
      <c r="X185" s="631"/>
      <c r="Y185" s="632"/>
      <c r="Z185" s="632"/>
      <c r="AA185" s="632"/>
      <c r="AB185" s="632"/>
      <c r="AC185" s="632"/>
      <c r="AD185" s="632"/>
      <c r="AE185" s="638"/>
      <c r="AF185" s="630"/>
      <c r="AG185" s="630"/>
      <c r="AH185" s="630"/>
      <c r="AI185" s="630"/>
      <c r="AJ185" s="631"/>
      <c r="AK185" s="918"/>
      <c r="AL185" s="632"/>
      <c r="AM185" s="632"/>
      <c r="AN185" s="632"/>
      <c r="AO185" s="632"/>
      <c r="AP185" s="919"/>
      <c r="AQ185" s="638"/>
      <c r="AR185" s="630"/>
      <c r="AS185" s="630"/>
      <c r="AT185" s="630"/>
      <c r="AU185" s="630"/>
      <c r="AV185" s="631"/>
      <c r="AW185" s="1217">
        <f t="shared" ref="AW185:AW192" si="189">AX185+AY185</f>
        <v>0</v>
      </c>
      <c r="AX185" s="1218">
        <f t="shared" ref="AX185:AX192" si="190">H185*(1-AE185-AF185)</f>
        <v>0</v>
      </c>
      <c r="AY185" s="1219"/>
      <c r="AZ185" s="1219"/>
      <c r="BA185" s="1218">
        <f t="shared" ref="BA185:BA192" si="191">BB185+BC185</f>
        <v>0</v>
      </c>
      <c r="BB185" s="1218">
        <f t="shared" ref="BB185:BB192" si="192">I185*(1-AG185-AH185)</f>
        <v>0</v>
      </c>
      <c r="BC185" s="1219"/>
      <c r="BD185" s="1220"/>
      <c r="BE185" s="1218">
        <f t="shared" si="188"/>
        <v>0</v>
      </c>
      <c r="BF185" s="1218">
        <f t="shared" ref="BF185:BF204" si="193">BF163</f>
        <v>0</v>
      </c>
      <c r="BG185" s="1219"/>
      <c r="BH185" s="1221"/>
      <c r="BI185" s="1212">
        <f>MAX(BJ185+BK185,CR_REF!$D$62*CSV_CR_SCEN!AW185)</f>
        <v>0</v>
      </c>
      <c r="BJ185" s="1222">
        <f>AX185*BU185*BV185</f>
        <v>0</v>
      </c>
      <c r="BK185" s="1219"/>
      <c r="BL185" s="1219"/>
      <c r="BM185" s="1218">
        <f>MAX(BN185+BO185,CR_REF!$D$63*CSV_CR_SCEN!BA185)</f>
        <v>0</v>
      </c>
      <c r="BN185" s="1222">
        <f>BB185*CF185</f>
        <v>0</v>
      </c>
      <c r="BO185" s="1220"/>
      <c r="BP185" s="1220"/>
      <c r="BQ185" s="1218">
        <f>MAX(BR185+BS185+BT185, CR_REF!$D$64*CSV_CR_SCEN!BE185)</f>
        <v>0</v>
      </c>
      <c r="BR185" s="1222">
        <f>BF185*CG185</f>
        <v>0</v>
      </c>
      <c r="BS185" s="1220"/>
      <c r="BT185" s="1220"/>
      <c r="BU185" s="1226">
        <f>BU97*CR_REF!AF7</f>
        <v>0</v>
      </c>
      <c r="BV185" s="1294">
        <f>MIN(100%,BV97+CR_REF!AB7)</f>
        <v>0.1</v>
      </c>
      <c r="BW185" s="1291"/>
      <c r="BX185" s="1224"/>
      <c r="BY185" s="1239"/>
      <c r="BZ185" s="902"/>
      <c r="CA185" s="903"/>
      <c r="CB185" s="613">
        <f t="shared" si="141"/>
        <v>0</v>
      </c>
      <c r="CC185" s="577">
        <f t="shared" si="142"/>
        <v>0</v>
      </c>
      <c r="CD185" s="614">
        <f t="shared" si="143"/>
        <v>0</v>
      </c>
      <c r="CE185" s="653"/>
      <c r="CF185" s="577">
        <f>MIN(IF(CF97&lt;0.05,CR_REF!$D$58,CF97)+CR_REF!$H$78, 0.4)</f>
        <v>0.15000000000000002</v>
      </c>
      <c r="CG185" s="614">
        <f>MIN(100%,MAX(CG97,BY97,BV97)+CR_REF!AB7)</f>
        <v>0.1</v>
      </c>
    </row>
    <row r="186" spans="1:85" ht="13.15" customHeight="1">
      <c r="A186" s="425"/>
      <c r="B186" s="425"/>
      <c r="C186" s="425"/>
      <c r="D186" s="427" t="s">
        <v>16</v>
      </c>
      <c r="E186" s="429" t="s">
        <v>154</v>
      </c>
      <c r="F186" s="428">
        <v>2023</v>
      </c>
      <c r="G186" s="432" t="s">
        <v>589</v>
      </c>
      <c r="H186" s="620">
        <f t="shared" si="182"/>
        <v>0</v>
      </c>
      <c r="I186" s="571">
        <f t="shared" si="183"/>
        <v>0</v>
      </c>
      <c r="J186" s="601">
        <f t="shared" si="184"/>
        <v>0</v>
      </c>
      <c r="K186" s="912"/>
      <c r="L186" s="659"/>
      <c r="M186" s="631"/>
      <c r="N186" s="620">
        <f t="shared" si="185"/>
        <v>0</v>
      </c>
      <c r="O186" s="571">
        <f t="shared" si="186"/>
        <v>0</v>
      </c>
      <c r="P186" s="621">
        <f t="shared" si="187"/>
        <v>0</v>
      </c>
      <c r="Q186" s="439">
        <f t="shared" si="178"/>
        <v>0</v>
      </c>
      <c r="R186" s="431">
        <f t="shared" si="179"/>
        <v>0</v>
      </c>
      <c r="S186" s="509">
        <f t="shared" si="180"/>
        <v>0</v>
      </c>
      <c r="T186" s="912"/>
      <c r="U186" s="631"/>
      <c r="V186" s="912"/>
      <c r="W186" s="658"/>
      <c r="X186" s="631"/>
      <c r="Y186" s="632"/>
      <c r="Z186" s="632"/>
      <c r="AA186" s="632"/>
      <c r="AB186" s="632"/>
      <c r="AC186" s="632"/>
      <c r="AD186" s="632"/>
      <c r="AE186" s="638"/>
      <c r="AF186" s="630"/>
      <c r="AG186" s="630"/>
      <c r="AH186" s="630"/>
      <c r="AI186" s="630"/>
      <c r="AJ186" s="631"/>
      <c r="AK186" s="918"/>
      <c r="AL186" s="632"/>
      <c r="AM186" s="632"/>
      <c r="AN186" s="632"/>
      <c r="AO186" s="632"/>
      <c r="AP186" s="919"/>
      <c r="AQ186" s="638"/>
      <c r="AR186" s="630"/>
      <c r="AS186" s="630"/>
      <c r="AT186" s="630"/>
      <c r="AU186" s="630"/>
      <c r="AV186" s="631"/>
      <c r="AW186" s="1217">
        <f t="shared" si="189"/>
        <v>0</v>
      </c>
      <c r="AX186" s="1218">
        <f t="shared" si="190"/>
        <v>0</v>
      </c>
      <c r="AY186" s="1219"/>
      <c r="AZ186" s="1219"/>
      <c r="BA186" s="1218">
        <f t="shared" si="191"/>
        <v>0</v>
      </c>
      <c r="BB186" s="1218">
        <f t="shared" si="192"/>
        <v>0</v>
      </c>
      <c r="BC186" s="1219"/>
      <c r="BD186" s="1220"/>
      <c r="BE186" s="1218">
        <f t="shared" si="188"/>
        <v>0</v>
      </c>
      <c r="BF186" s="1218">
        <f t="shared" si="193"/>
        <v>0</v>
      </c>
      <c r="BG186" s="1219"/>
      <c r="BH186" s="1221"/>
      <c r="BI186" s="1212">
        <f>MAX(BJ186+BK186,CR_REF!$D$62*CSV_CR_SCEN!AW186)</f>
        <v>0</v>
      </c>
      <c r="BJ186" s="1222">
        <f>AX186*BU186*BV186</f>
        <v>0</v>
      </c>
      <c r="BK186" s="1219"/>
      <c r="BL186" s="1219"/>
      <c r="BM186" s="1218">
        <f>MAX(BN186+BO186,CR_REF!$D$63*CSV_CR_SCEN!BA186)</f>
        <v>0</v>
      </c>
      <c r="BN186" s="1222">
        <f>BB186*CF186</f>
        <v>0</v>
      </c>
      <c r="BO186" s="1220"/>
      <c r="BP186" s="1220"/>
      <c r="BQ186" s="1218">
        <f>MAX(BR186+BS186+BT186, CR_REF!$D$64*CSV_CR_SCEN!BE186)</f>
        <v>0</v>
      </c>
      <c r="BR186" s="1222">
        <f>BF186*CG186</f>
        <v>0</v>
      </c>
      <c r="BS186" s="1220"/>
      <c r="BT186" s="1220"/>
      <c r="BU186" s="1226">
        <f>BU98*CR_REF!AF8</f>
        <v>0</v>
      </c>
      <c r="BV186" s="1294">
        <f>MIN(100%,BV98+CR_REF!AB8)</f>
        <v>0.1</v>
      </c>
      <c r="BW186" s="1291"/>
      <c r="BX186" s="1224"/>
      <c r="BY186" s="1239"/>
      <c r="BZ186" s="902"/>
      <c r="CA186" s="903"/>
      <c r="CB186" s="613">
        <f t="shared" si="141"/>
        <v>0</v>
      </c>
      <c r="CC186" s="577">
        <f t="shared" si="142"/>
        <v>0</v>
      </c>
      <c r="CD186" s="614">
        <f t="shared" si="143"/>
        <v>0</v>
      </c>
      <c r="CE186" s="653"/>
      <c r="CF186" s="577">
        <f>MIN(IF(CF98&lt;0.05,CR_REF!$D$58,CF98)+CR_REF!$H$78, 0.4)</f>
        <v>0.15000000000000002</v>
      </c>
      <c r="CG186" s="614">
        <f>MIN(100%,MAX(CG98,BY98,BV98)+CR_REF!AB8)</f>
        <v>0.1</v>
      </c>
    </row>
    <row r="187" spans="1:85" ht="13.15" customHeight="1">
      <c r="A187" s="425"/>
      <c r="B187" s="425"/>
      <c r="C187" s="425"/>
      <c r="D187" s="427" t="s">
        <v>16</v>
      </c>
      <c r="E187" s="429" t="s">
        <v>154</v>
      </c>
      <c r="F187" s="428">
        <v>2023</v>
      </c>
      <c r="G187" s="432" t="s">
        <v>584</v>
      </c>
      <c r="H187" s="620">
        <f t="shared" si="182"/>
        <v>0</v>
      </c>
      <c r="I187" s="571">
        <f t="shared" si="183"/>
        <v>0</v>
      </c>
      <c r="J187" s="601">
        <f t="shared" si="184"/>
        <v>0</v>
      </c>
      <c r="K187" s="912"/>
      <c r="L187" s="659"/>
      <c r="M187" s="631"/>
      <c r="N187" s="620">
        <f t="shared" si="185"/>
        <v>0</v>
      </c>
      <c r="O187" s="571">
        <f t="shared" si="186"/>
        <v>0</v>
      </c>
      <c r="P187" s="621">
        <f t="shared" si="187"/>
        <v>0</v>
      </c>
      <c r="Q187" s="439">
        <f t="shared" si="178"/>
        <v>0</v>
      </c>
      <c r="R187" s="431">
        <f t="shared" si="179"/>
        <v>0</v>
      </c>
      <c r="S187" s="509">
        <f t="shared" si="180"/>
        <v>0</v>
      </c>
      <c r="T187" s="912"/>
      <c r="U187" s="631"/>
      <c r="V187" s="912"/>
      <c r="W187" s="658"/>
      <c r="X187" s="631"/>
      <c r="Y187" s="632"/>
      <c r="Z187" s="632"/>
      <c r="AA187" s="632"/>
      <c r="AB187" s="632"/>
      <c r="AC187" s="632"/>
      <c r="AD187" s="632"/>
      <c r="AE187" s="638"/>
      <c r="AF187" s="630"/>
      <c r="AG187" s="630"/>
      <c r="AH187" s="630"/>
      <c r="AI187" s="630"/>
      <c r="AJ187" s="631"/>
      <c r="AK187" s="918"/>
      <c r="AL187" s="632"/>
      <c r="AM187" s="632"/>
      <c r="AN187" s="632"/>
      <c r="AO187" s="632"/>
      <c r="AP187" s="919"/>
      <c r="AQ187" s="638"/>
      <c r="AR187" s="630"/>
      <c r="AS187" s="630"/>
      <c r="AT187" s="630"/>
      <c r="AU187" s="630"/>
      <c r="AV187" s="631"/>
      <c r="AW187" s="1217">
        <f t="shared" si="189"/>
        <v>0</v>
      </c>
      <c r="AX187" s="1218">
        <f t="shared" si="190"/>
        <v>0</v>
      </c>
      <c r="AY187" s="1219"/>
      <c r="AZ187" s="1219"/>
      <c r="BA187" s="1218">
        <f t="shared" si="191"/>
        <v>0</v>
      </c>
      <c r="BB187" s="1218">
        <f t="shared" si="192"/>
        <v>0</v>
      </c>
      <c r="BC187" s="1219"/>
      <c r="BD187" s="1220"/>
      <c r="BE187" s="1218">
        <f t="shared" si="188"/>
        <v>0</v>
      </c>
      <c r="BF187" s="1218">
        <f t="shared" si="193"/>
        <v>0</v>
      </c>
      <c r="BG187" s="1219"/>
      <c r="BH187" s="1221"/>
      <c r="BI187" s="1212">
        <f>MAX(BJ187+BK187,CR_REF!$D$62*CSV_CR_SCEN!AW187)</f>
        <v>0</v>
      </c>
      <c r="BJ187" s="1222">
        <f>AX187*BU187*BV187</f>
        <v>0</v>
      </c>
      <c r="BK187" s="1219"/>
      <c r="BL187" s="1219"/>
      <c r="BM187" s="1218">
        <f>MAX(BN187+BO187,CR_REF!$D$63*CSV_CR_SCEN!BA187)</f>
        <v>0</v>
      </c>
      <c r="BN187" s="1222">
        <f>BB187*CF187</f>
        <v>0</v>
      </c>
      <c r="BO187" s="1220"/>
      <c r="BP187" s="1220"/>
      <c r="BQ187" s="1218">
        <f>MAX(BR187+BS187+BT187, CR_REF!$D$64*CSV_CR_SCEN!BE187)</f>
        <v>0</v>
      </c>
      <c r="BR187" s="1222">
        <f>BF187*CG187</f>
        <v>0</v>
      </c>
      <c r="BS187" s="1220"/>
      <c r="BT187" s="1220"/>
      <c r="BU187" s="1226">
        <f>BU99*CR_REF!AF9</f>
        <v>0</v>
      </c>
      <c r="BV187" s="1294">
        <f>MIN(100%,BV99+CR_REF!AB9)</f>
        <v>0.1</v>
      </c>
      <c r="BW187" s="1291"/>
      <c r="BX187" s="1224"/>
      <c r="BY187" s="1239"/>
      <c r="BZ187" s="902"/>
      <c r="CA187" s="903"/>
      <c r="CB187" s="613">
        <f t="shared" si="141"/>
        <v>0</v>
      </c>
      <c r="CC187" s="577">
        <f t="shared" si="142"/>
        <v>0</v>
      </c>
      <c r="CD187" s="614">
        <f t="shared" si="143"/>
        <v>0</v>
      </c>
      <c r="CE187" s="653"/>
      <c r="CF187" s="577">
        <f>MIN(IF(CF99&lt;0.05,CR_REF!$D$58,CF99)+CR_REF!$H$78, 0.4)</f>
        <v>0.15000000000000002</v>
      </c>
      <c r="CG187" s="614">
        <f>MIN(100%,MAX(CG99,BY99,BV99)+CR_REF!AB9)</f>
        <v>0.1</v>
      </c>
    </row>
    <row r="188" spans="1:85" ht="13.15" customHeight="1">
      <c r="A188" s="425"/>
      <c r="B188" s="425"/>
      <c r="C188" s="425"/>
      <c r="D188" s="427" t="s">
        <v>18</v>
      </c>
      <c r="E188" s="429" t="s">
        <v>154</v>
      </c>
      <c r="F188" s="428">
        <v>2023</v>
      </c>
      <c r="G188" s="430" t="s">
        <v>180</v>
      </c>
      <c r="H188" s="620">
        <f t="shared" si="182"/>
        <v>0</v>
      </c>
      <c r="I188" s="571">
        <f t="shared" si="183"/>
        <v>0</v>
      </c>
      <c r="J188" s="601">
        <f t="shared" si="184"/>
        <v>0</v>
      </c>
      <c r="K188" s="912"/>
      <c r="L188" s="659"/>
      <c r="M188" s="631"/>
      <c r="N188" s="620">
        <f t="shared" si="185"/>
        <v>0</v>
      </c>
      <c r="O188" s="571">
        <f t="shared" si="186"/>
        <v>0</v>
      </c>
      <c r="P188" s="621">
        <f t="shared" si="187"/>
        <v>0</v>
      </c>
      <c r="Q188" s="439">
        <f t="shared" si="178"/>
        <v>0</v>
      </c>
      <c r="R188" s="431">
        <f t="shared" si="179"/>
        <v>0</v>
      </c>
      <c r="S188" s="509">
        <f t="shared" si="180"/>
        <v>0</v>
      </c>
      <c r="T188" s="912"/>
      <c r="U188" s="631"/>
      <c r="V188" s="912"/>
      <c r="W188" s="658"/>
      <c r="X188" s="631"/>
      <c r="Y188" s="632"/>
      <c r="Z188" s="632"/>
      <c r="AA188" s="632"/>
      <c r="AB188" s="632"/>
      <c r="AC188" s="632"/>
      <c r="AD188" s="632"/>
      <c r="AE188" s="638"/>
      <c r="AF188" s="630"/>
      <c r="AG188" s="630"/>
      <c r="AH188" s="630"/>
      <c r="AI188" s="630"/>
      <c r="AJ188" s="631"/>
      <c r="AK188" s="918"/>
      <c r="AL188" s="632"/>
      <c r="AM188" s="632"/>
      <c r="AN188" s="632"/>
      <c r="AO188" s="632"/>
      <c r="AP188" s="919"/>
      <c r="AQ188" s="638"/>
      <c r="AR188" s="630"/>
      <c r="AS188" s="630"/>
      <c r="AT188" s="630"/>
      <c r="AU188" s="630"/>
      <c r="AV188" s="631"/>
      <c r="AW188" s="1217">
        <f t="shared" si="189"/>
        <v>0</v>
      </c>
      <c r="AX188" s="1218">
        <f t="shared" si="190"/>
        <v>0</v>
      </c>
      <c r="AY188" s="1219"/>
      <c r="AZ188" s="1219"/>
      <c r="BA188" s="1218">
        <f t="shared" si="191"/>
        <v>0</v>
      </c>
      <c r="BB188" s="1218">
        <f t="shared" si="192"/>
        <v>0</v>
      </c>
      <c r="BC188" s="1219"/>
      <c r="BD188" s="1220"/>
      <c r="BE188" s="1218">
        <f t="shared" si="188"/>
        <v>0</v>
      </c>
      <c r="BF188" s="1218">
        <f t="shared" si="193"/>
        <v>0</v>
      </c>
      <c r="BG188" s="1219"/>
      <c r="BH188" s="1221"/>
      <c r="BI188" s="1212">
        <f>MAX(BJ188+BK188,CR_REF!$D$62*CSV_CR_SCEN!AW188)</f>
        <v>0</v>
      </c>
      <c r="BJ188" s="1222">
        <f>AX188*BU188*BV188</f>
        <v>0</v>
      </c>
      <c r="BK188" s="1219"/>
      <c r="BL188" s="1219"/>
      <c r="BM188" s="1218">
        <f>MAX(BN188+BO188,CR_REF!$D$63*CSV_CR_SCEN!BA188)</f>
        <v>0</v>
      </c>
      <c r="BN188" s="1222">
        <f>BB188*CF188</f>
        <v>0</v>
      </c>
      <c r="BO188" s="1220"/>
      <c r="BP188" s="1220"/>
      <c r="BQ188" s="1218">
        <f>MAX(BR188+BS188+BT188, CR_REF!$D$64*CSV_CR_SCEN!BE188)</f>
        <v>0</v>
      </c>
      <c r="BR188" s="1222">
        <f>BF188*CG188</f>
        <v>0</v>
      </c>
      <c r="BS188" s="1220"/>
      <c r="BT188" s="1220"/>
      <c r="BU188" s="1226">
        <f>BU100*CR_REF!AF10</f>
        <v>0</v>
      </c>
      <c r="BV188" s="1294">
        <f>MIN(100%,BV100+CR_REF!AB10)</f>
        <v>0.1</v>
      </c>
      <c r="BW188" s="1291"/>
      <c r="BX188" s="1224"/>
      <c r="BY188" s="1239"/>
      <c r="BZ188" s="902"/>
      <c r="CA188" s="903"/>
      <c r="CB188" s="613">
        <f t="shared" si="141"/>
        <v>0</v>
      </c>
      <c r="CC188" s="577">
        <f t="shared" si="142"/>
        <v>0</v>
      </c>
      <c r="CD188" s="614">
        <f t="shared" si="143"/>
        <v>0</v>
      </c>
      <c r="CE188" s="653"/>
      <c r="CF188" s="577">
        <f>MIN(IF(CF100&lt;0.05,CR_REF!$D$58,CF100)+CR_REF!$H$78, 0.4)</f>
        <v>0.15000000000000002</v>
      </c>
      <c r="CG188" s="614">
        <f>MIN(100%,MAX(CG100,BY100,BV100)+CR_REF!AB10)</f>
        <v>0.1</v>
      </c>
    </row>
    <row r="189" spans="1:85" ht="13.15" customHeight="1">
      <c r="A189" s="425"/>
      <c r="B189" s="425"/>
      <c r="C189" s="425"/>
      <c r="D189" s="427" t="s">
        <v>18</v>
      </c>
      <c r="E189" s="429" t="s">
        <v>154</v>
      </c>
      <c r="F189" s="428">
        <v>2023</v>
      </c>
      <c r="G189" s="430" t="s">
        <v>150</v>
      </c>
      <c r="H189" s="620">
        <f t="shared" si="182"/>
        <v>0</v>
      </c>
      <c r="I189" s="571">
        <f t="shared" si="183"/>
        <v>0</v>
      </c>
      <c r="J189" s="601">
        <f t="shared" si="184"/>
        <v>0</v>
      </c>
      <c r="K189" s="912"/>
      <c r="L189" s="659"/>
      <c r="M189" s="631"/>
      <c r="N189" s="620">
        <f t="shared" si="185"/>
        <v>0</v>
      </c>
      <c r="O189" s="571">
        <f t="shared" si="186"/>
        <v>0</v>
      </c>
      <c r="P189" s="621">
        <f t="shared" si="187"/>
        <v>0</v>
      </c>
      <c r="Q189" s="439">
        <f t="shared" si="178"/>
        <v>0</v>
      </c>
      <c r="R189" s="431">
        <f t="shared" si="179"/>
        <v>0</v>
      </c>
      <c r="S189" s="509">
        <f t="shared" si="180"/>
        <v>0</v>
      </c>
      <c r="T189" s="912"/>
      <c r="U189" s="631"/>
      <c r="V189" s="912"/>
      <c r="W189" s="658"/>
      <c r="X189" s="631"/>
      <c r="Y189" s="426">
        <f>AE189*H189</f>
        <v>0</v>
      </c>
      <c r="Z189" s="426">
        <f>AF189*H189</f>
        <v>0</v>
      </c>
      <c r="AA189" s="426">
        <f>AG189*I189</f>
        <v>0</v>
      </c>
      <c r="AB189" s="426">
        <f>AH189*I189</f>
        <v>0</v>
      </c>
      <c r="AC189" s="632"/>
      <c r="AD189" s="632"/>
      <c r="AE189" s="439">
        <f>_xlfn.NORM.S.DIST(_xlfn.NORM.S.INV(MAX(AVERAGE(AE13,AE35,AE57, AE79, AE101),CR_REF!$D$66))+CR_REF!S11, TRUE)</f>
        <v>1.5811236723257509E-3</v>
      </c>
      <c r="AF189" s="431">
        <f>_xlfn.NORM.S.DIST(_xlfn.NORM.S.INV(MAX(AVERAGE(AF13,AF35,AF57, AF79, AF101),CR_REF!$D$66))+CR_REF!T11, TRUE)</f>
        <v>2.2901470497729312E-3</v>
      </c>
      <c r="AG189" s="431">
        <f>AVERAGE(AG13,AG35,AG57, AG79, AG101)*CR_REF!Y11</f>
        <v>0</v>
      </c>
      <c r="AH189" s="431">
        <f>_xlfn.NORM.S.DIST(_xlfn.NORM.S.INV(MAX(AVERAGE(AH13,AH35,AH57,AH79, AH101),CR_REF!$D$66))+CR_REF!V11, TRUE)</f>
        <v>2.3880825197217948E-3</v>
      </c>
      <c r="AI189" s="630"/>
      <c r="AJ189" s="631"/>
      <c r="AK189" s="918"/>
      <c r="AL189" s="632"/>
      <c r="AM189" s="632"/>
      <c r="AN189" s="632"/>
      <c r="AO189" s="632"/>
      <c r="AP189" s="919"/>
      <c r="AQ189" s="439">
        <f>_xlfn.NORM.S.DIST(_xlfn.NORM.S.INV(MAX(AVERAGE(AQ13,AQ35,AQ57, AQ79, AQ101),CR_REF!$D$66))+CR_REF!S11, TRUE)</f>
        <v>1.5811236723257509E-3</v>
      </c>
      <c r="AR189" s="431">
        <f>_xlfn.NORM.S.DIST(_xlfn.NORM.S.INV(MAX(AVERAGE(AR13,AR35,AR57, AR79, AR101),CR_REF!$D$66))+CR_REF!T11, TRUE)</f>
        <v>2.2901470497729312E-3</v>
      </c>
      <c r="AS189" s="431">
        <f>AVERAGE(AS13,AS35,AS57, AS79, AS101)*CR_REF!Y11</f>
        <v>0</v>
      </c>
      <c r="AT189" s="431">
        <f>_xlfn.NORM.S.DIST(_xlfn.NORM.S.INV(MAX(AVERAGE(AT13,AT35,AT57, AT79, AT101),CR_REF!$D$66))+CR_REF!V11, TRUE)</f>
        <v>2.3880825197217948E-3</v>
      </c>
      <c r="AU189" s="630"/>
      <c r="AV189" s="631"/>
      <c r="AW189" s="1217">
        <f t="shared" si="189"/>
        <v>0</v>
      </c>
      <c r="AX189" s="1218">
        <f t="shared" si="190"/>
        <v>0</v>
      </c>
      <c r="AY189" s="1218">
        <f>AA189</f>
        <v>0</v>
      </c>
      <c r="AZ189" s="1219"/>
      <c r="BA189" s="1218">
        <f t="shared" si="191"/>
        <v>0</v>
      </c>
      <c r="BB189" s="1218">
        <f t="shared" si="192"/>
        <v>0</v>
      </c>
      <c r="BC189" s="1218">
        <f>Y189</f>
        <v>0</v>
      </c>
      <c r="BD189" s="1220"/>
      <c r="BE189" s="1218">
        <f t="shared" si="188"/>
        <v>0</v>
      </c>
      <c r="BF189" s="1218">
        <f t="shared" si="193"/>
        <v>0</v>
      </c>
      <c r="BG189" s="1218">
        <f>Z189</f>
        <v>0</v>
      </c>
      <c r="BH189" s="1227">
        <f>AB189</f>
        <v>0</v>
      </c>
      <c r="BI189" s="1212">
        <f>MAX(BJ189+BK189,CR_REF!$D$62*CSV_CR_SCEN!AW189)</f>
        <v>0</v>
      </c>
      <c r="BJ189" s="1228">
        <f>AX189*BU189*BV189</f>
        <v>0</v>
      </c>
      <c r="BK189" s="1228">
        <f>AY189*BU189*BV189</f>
        <v>0</v>
      </c>
      <c r="BL189" s="1219"/>
      <c r="BM189" s="1218">
        <f>MAX(BN189+BO189,CR_REF!$D$63*CSV_CR_SCEN!BA189)</f>
        <v>0</v>
      </c>
      <c r="BN189" s="1228">
        <f>BB189*CF189</f>
        <v>0</v>
      </c>
      <c r="BO189" s="1228">
        <f>BC189*CE189</f>
        <v>0</v>
      </c>
      <c r="BP189" s="1220"/>
      <c r="BQ189" s="1218">
        <f>MAX(BR189+BS189+BT189, CR_REF!$D$64*CSV_CR_SCEN!BE189)</f>
        <v>0</v>
      </c>
      <c r="BR189" s="1228">
        <f>BF189*CG189</f>
        <v>0</v>
      </c>
      <c r="BS189" s="1228">
        <f>BG189*BZ189</f>
        <v>0</v>
      </c>
      <c r="BT189" s="1228">
        <f>BH189*CA189</f>
        <v>0</v>
      </c>
      <c r="BU189" s="1229">
        <f>AF211</f>
        <v>8.1003511168291319E-3</v>
      </c>
      <c r="BV189" s="1295">
        <f>BZ211</f>
        <v>0.1</v>
      </c>
      <c r="BW189" s="1291"/>
      <c r="BX189" s="1230">
        <f>AH211</f>
        <v>6.468517357107669E-3</v>
      </c>
      <c r="BY189" s="1239"/>
      <c r="BZ189" s="613">
        <f>MIN(100%,MAX(IFERROR(AVERAGE(BZ13,BZ35,BZ57, BZ79, BZ101),0),BV101)+CR_REF!AB11)</f>
        <v>0.1</v>
      </c>
      <c r="CA189" s="614">
        <f>MIN(100%,MAX(IFERROR(AVERAGE(CA13,CA35,CA57, CA79, CA101),0),BY101)+CR_REF!AB11)</f>
        <v>0.1</v>
      </c>
      <c r="CB189" s="613">
        <f t="shared" si="141"/>
        <v>0</v>
      </c>
      <c r="CC189" s="577">
        <f t="shared" si="142"/>
        <v>0</v>
      </c>
      <c r="CD189" s="614">
        <f t="shared" si="143"/>
        <v>0</v>
      </c>
      <c r="CE189" s="616">
        <f>MIN(IF(CE101&lt;0.05, IF(CF101&lt;0.05, CR_REF!$D$58,CF101), CE101) +CR_REF!$H$78, 0.25)</f>
        <v>0.15000000000000002</v>
      </c>
      <c r="CF189" s="656">
        <f>MIN(IF(CF101&lt;0.05,CR_REF!$D$58,CF101)+CR_REF!$H$78, 0.4)</f>
        <v>0.15000000000000002</v>
      </c>
      <c r="CG189" s="614">
        <f>MIN(100%,MAX(CG101,BY101,BV101)+CR_REF!AB11)</f>
        <v>0.1</v>
      </c>
    </row>
    <row r="190" spans="1:85" ht="13.15" customHeight="1">
      <c r="A190" s="425"/>
      <c r="B190" s="425"/>
      <c r="C190" s="425"/>
      <c r="D190" s="427" t="s">
        <v>18</v>
      </c>
      <c r="E190" s="429" t="s">
        <v>154</v>
      </c>
      <c r="F190" s="428">
        <v>2023</v>
      </c>
      <c r="G190" s="430" t="s">
        <v>151</v>
      </c>
      <c r="H190" s="620">
        <f t="shared" si="182"/>
        <v>0</v>
      </c>
      <c r="I190" s="571">
        <f t="shared" si="183"/>
        <v>0</v>
      </c>
      <c r="J190" s="601">
        <f t="shared" si="184"/>
        <v>0</v>
      </c>
      <c r="K190" s="912"/>
      <c r="L190" s="659"/>
      <c r="M190" s="631"/>
      <c r="N190" s="620">
        <f t="shared" si="185"/>
        <v>0</v>
      </c>
      <c r="O190" s="571">
        <f t="shared" si="186"/>
        <v>0</v>
      </c>
      <c r="P190" s="621">
        <f t="shared" si="187"/>
        <v>0</v>
      </c>
      <c r="Q190" s="439">
        <f t="shared" si="178"/>
        <v>0</v>
      </c>
      <c r="R190" s="431">
        <f t="shared" si="179"/>
        <v>0</v>
      </c>
      <c r="S190" s="509">
        <f t="shared" si="180"/>
        <v>0</v>
      </c>
      <c r="T190" s="912"/>
      <c r="U190" s="631"/>
      <c r="V190" s="912"/>
      <c r="W190" s="658"/>
      <c r="X190" s="631"/>
      <c r="Y190" s="632"/>
      <c r="Z190" s="632"/>
      <c r="AA190" s="632"/>
      <c r="AB190" s="632"/>
      <c r="AC190" s="632"/>
      <c r="AD190" s="632"/>
      <c r="AE190" s="638"/>
      <c r="AF190" s="630"/>
      <c r="AG190" s="630"/>
      <c r="AH190" s="630"/>
      <c r="AI190" s="630"/>
      <c r="AJ190" s="631"/>
      <c r="AK190" s="918"/>
      <c r="AL190" s="632"/>
      <c r="AM190" s="632"/>
      <c r="AN190" s="632"/>
      <c r="AO190" s="632"/>
      <c r="AP190" s="919"/>
      <c r="AQ190" s="638"/>
      <c r="AR190" s="630"/>
      <c r="AS190" s="630"/>
      <c r="AT190" s="630"/>
      <c r="AU190" s="630"/>
      <c r="AV190" s="631"/>
      <c r="AW190" s="1217">
        <f t="shared" si="189"/>
        <v>0</v>
      </c>
      <c r="AX190" s="1218">
        <f t="shared" si="190"/>
        <v>0</v>
      </c>
      <c r="AY190" s="1219"/>
      <c r="AZ190" s="1219"/>
      <c r="BA190" s="1218">
        <f t="shared" si="191"/>
        <v>0</v>
      </c>
      <c r="BB190" s="1218">
        <f t="shared" si="192"/>
        <v>0</v>
      </c>
      <c r="BC190" s="1219"/>
      <c r="BD190" s="1220"/>
      <c r="BE190" s="1218">
        <f t="shared" si="188"/>
        <v>0</v>
      </c>
      <c r="BF190" s="1218">
        <f t="shared" si="193"/>
        <v>0</v>
      </c>
      <c r="BG190" s="1219"/>
      <c r="BH190" s="1221"/>
      <c r="BI190" s="1212">
        <f>MAX(BJ190+BK190,CR_REF!$D$62*CSV_CR_SCEN!AW190)</f>
        <v>0</v>
      </c>
      <c r="BJ190" s="1231">
        <f>N190</f>
        <v>0</v>
      </c>
      <c r="BK190" s="1219"/>
      <c r="BL190" s="1219"/>
      <c r="BM190" s="1218">
        <f>MAX(BN190+BO190,CR_REF!$D$63*CSV_CR_SCEN!BA190)</f>
        <v>0</v>
      </c>
      <c r="BN190" s="1231">
        <f>O190</f>
        <v>0</v>
      </c>
      <c r="BO190" s="1220"/>
      <c r="BP190" s="1220"/>
      <c r="BQ190" s="1218">
        <f>MAX(BR190+BS190+BT190, CR_REF!$D$64*CSV_CR_SCEN!BE190)</f>
        <v>0</v>
      </c>
      <c r="BR190" s="1231">
        <f>P190</f>
        <v>0</v>
      </c>
      <c r="BS190" s="1220"/>
      <c r="BT190" s="1221"/>
      <c r="BU190" s="1223"/>
      <c r="BV190" s="1225"/>
      <c r="BW190" s="1291"/>
      <c r="BX190" s="1224"/>
      <c r="BY190" s="1239"/>
      <c r="BZ190" s="902"/>
      <c r="CA190" s="903"/>
      <c r="CB190" s="613">
        <f t="shared" si="141"/>
        <v>0</v>
      </c>
      <c r="CC190" s="577">
        <f t="shared" si="142"/>
        <v>0</v>
      </c>
      <c r="CD190" s="614">
        <f t="shared" si="143"/>
        <v>0</v>
      </c>
      <c r="CE190" s="653"/>
      <c r="CF190" s="651"/>
      <c r="CG190" s="655"/>
    </row>
    <row r="191" spans="1:85" ht="13.15" customHeight="1">
      <c r="A191" s="425"/>
      <c r="B191" s="425"/>
      <c r="C191" s="425"/>
      <c r="D191" s="427" t="s">
        <v>18</v>
      </c>
      <c r="E191" s="429" t="s">
        <v>154</v>
      </c>
      <c r="F191" s="428">
        <v>2023</v>
      </c>
      <c r="G191" s="430" t="s">
        <v>152</v>
      </c>
      <c r="H191" s="620">
        <f t="shared" si="182"/>
        <v>0</v>
      </c>
      <c r="I191" s="571">
        <f t="shared" si="183"/>
        <v>0</v>
      </c>
      <c r="J191" s="601">
        <f t="shared" si="184"/>
        <v>0</v>
      </c>
      <c r="K191" s="912"/>
      <c r="L191" s="659"/>
      <c r="M191" s="631"/>
      <c r="N191" s="620">
        <f t="shared" si="185"/>
        <v>0</v>
      </c>
      <c r="O191" s="571">
        <f t="shared" si="186"/>
        <v>0</v>
      </c>
      <c r="P191" s="621">
        <f t="shared" si="187"/>
        <v>0</v>
      </c>
      <c r="Q191" s="439">
        <f t="shared" si="178"/>
        <v>0</v>
      </c>
      <c r="R191" s="431">
        <f t="shared" si="179"/>
        <v>0</v>
      </c>
      <c r="S191" s="509">
        <f t="shared" si="180"/>
        <v>0</v>
      </c>
      <c r="T191" s="912"/>
      <c r="U191" s="631"/>
      <c r="V191" s="912"/>
      <c r="W191" s="658"/>
      <c r="X191" s="631"/>
      <c r="Y191" s="632"/>
      <c r="Z191" s="632"/>
      <c r="AA191" s="632"/>
      <c r="AB191" s="632"/>
      <c r="AC191" s="632"/>
      <c r="AD191" s="632"/>
      <c r="AE191" s="638"/>
      <c r="AF191" s="630"/>
      <c r="AG191" s="630"/>
      <c r="AH191" s="630"/>
      <c r="AI191" s="630"/>
      <c r="AJ191" s="631"/>
      <c r="AK191" s="918"/>
      <c r="AL191" s="632"/>
      <c r="AM191" s="632"/>
      <c r="AN191" s="632"/>
      <c r="AO191" s="632"/>
      <c r="AP191" s="919"/>
      <c r="AQ191" s="638"/>
      <c r="AR191" s="630"/>
      <c r="AS191" s="630"/>
      <c r="AT191" s="630"/>
      <c r="AU191" s="630"/>
      <c r="AV191" s="631"/>
      <c r="AW191" s="1217">
        <f t="shared" si="189"/>
        <v>0</v>
      </c>
      <c r="AX191" s="1218">
        <f t="shared" si="190"/>
        <v>0</v>
      </c>
      <c r="AY191" s="1219"/>
      <c r="AZ191" s="1219"/>
      <c r="BA191" s="1218">
        <f t="shared" si="191"/>
        <v>0</v>
      </c>
      <c r="BB191" s="1218">
        <f t="shared" si="192"/>
        <v>0</v>
      </c>
      <c r="BC191" s="1219"/>
      <c r="BD191" s="1220"/>
      <c r="BE191" s="1218">
        <f t="shared" si="188"/>
        <v>0</v>
      </c>
      <c r="BF191" s="1218">
        <f t="shared" si="193"/>
        <v>0</v>
      </c>
      <c r="BG191" s="1219"/>
      <c r="BH191" s="1221"/>
      <c r="BI191" s="1212">
        <f>MAX(BJ191+BK191,CR_REF!$D$62*CSV_CR_SCEN!AW191)</f>
        <v>0</v>
      </c>
      <c r="BJ191" s="1231">
        <f>N191</f>
        <v>0</v>
      </c>
      <c r="BK191" s="1219"/>
      <c r="BL191" s="1219"/>
      <c r="BM191" s="1218">
        <f>MAX(BN191+BO191,CR_REF!$D$63*CSV_CR_SCEN!BA191)</f>
        <v>0</v>
      </c>
      <c r="BN191" s="1231">
        <f>O191</f>
        <v>0</v>
      </c>
      <c r="BO191" s="1220"/>
      <c r="BP191" s="1220"/>
      <c r="BQ191" s="1218">
        <f>MAX(BR191+BS191+BT191, CR_REF!$D$64*CSV_CR_SCEN!BE191)</f>
        <v>0</v>
      </c>
      <c r="BR191" s="1231">
        <f>P191</f>
        <v>0</v>
      </c>
      <c r="BS191" s="1220"/>
      <c r="BT191" s="1221"/>
      <c r="BU191" s="1223"/>
      <c r="BV191" s="1225"/>
      <c r="BW191" s="1291"/>
      <c r="BX191" s="1224"/>
      <c r="BY191" s="1239"/>
      <c r="BZ191" s="902"/>
      <c r="CA191" s="903"/>
      <c r="CB191" s="613">
        <f t="shared" si="141"/>
        <v>0</v>
      </c>
      <c r="CC191" s="577">
        <f t="shared" si="142"/>
        <v>0</v>
      </c>
      <c r="CD191" s="614">
        <f t="shared" si="143"/>
        <v>0</v>
      </c>
      <c r="CE191" s="653"/>
      <c r="CF191" s="651"/>
      <c r="CG191" s="655"/>
    </row>
    <row r="192" spans="1:85" ht="13.15" customHeight="1">
      <c r="A192" s="425"/>
      <c r="B192" s="425"/>
      <c r="C192" s="425"/>
      <c r="D192" s="427" t="s">
        <v>18</v>
      </c>
      <c r="E192" s="429" t="s">
        <v>154</v>
      </c>
      <c r="F192" s="428">
        <v>2023</v>
      </c>
      <c r="G192" s="430" t="s">
        <v>145</v>
      </c>
      <c r="H192" s="620">
        <f t="shared" si="182"/>
        <v>0</v>
      </c>
      <c r="I192" s="571">
        <f t="shared" si="183"/>
        <v>0</v>
      </c>
      <c r="J192" s="601">
        <f t="shared" si="184"/>
        <v>0</v>
      </c>
      <c r="K192" s="912"/>
      <c r="L192" s="659"/>
      <c r="M192" s="631"/>
      <c r="N192" s="620">
        <f t="shared" si="185"/>
        <v>0</v>
      </c>
      <c r="O192" s="571">
        <f t="shared" si="186"/>
        <v>0</v>
      </c>
      <c r="P192" s="621">
        <f t="shared" si="187"/>
        <v>0</v>
      </c>
      <c r="Q192" s="439">
        <f t="shared" si="178"/>
        <v>0</v>
      </c>
      <c r="R192" s="431">
        <f t="shared" si="179"/>
        <v>0</v>
      </c>
      <c r="S192" s="509">
        <f t="shared" si="180"/>
        <v>0</v>
      </c>
      <c r="T192" s="912"/>
      <c r="U192" s="631"/>
      <c r="V192" s="912"/>
      <c r="W192" s="658"/>
      <c r="X192" s="631"/>
      <c r="Y192" s="632"/>
      <c r="Z192" s="632"/>
      <c r="AA192" s="632"/>
      <c r="AB192" s="632"/>
      <c r="AC192" s="632"/>
      <c r="AD192" s="632"/>
      <c r="AE192" s="638"/>
      <c r="AF192" s="630"/>
      <c r="AG192" s="630"/>
      <c r="AH192" s="630"/>
      <c r="AI192" s="630"/>
      <c r="AJ192" s="631"/>
      <c r="AK192" s="918"/>
      <c r="AL192" s="632"/>
      <c r="AM192" s="632"/>
      <c r="AN192" s="632"/>
      <c r="AO192" s="632"/>
      <c r="AP192" s="919"/>
      <c r="AQ192" s="638"/>
      <c r="AR192" s="630"/>
      <c r="AS192" s="630"/>
      <c r="AT192" s="630"/>
      <c r="AU192" s="630"/>
      <c r="AV192" s="631"/>
      <c r="AW192" s="1217">
        <f t="shared" si="189"/>
        <v>0</v>
      </c>
      <c r="AX192" s="1218">
        <f t="shared" si="190"/>
        <v>0</v>
      </c>
      <c r="AY192" s="1219"/>
      <c r="AZ192" s="1219"/>
      <c r="BA192" s="1218">
        <f t="shared" si="191"/>
        <v>0</v>
      </c>
      <c r="BB192" s="1218">
        <f t="shared" si="192"/>
        <v>0</v>
      </c>
      <c r="BC192" s="1219"/>
      <c r="BD192" s="1220"/>
      <c r="BE192" s="1218">
        <f t="shared" si="188"/>
        <v>0</v>
      </c>
      <c r="BF192" s="1218">
        <f t="shared" si="193"/>
        <v>0</v>
      </c>
      <c r="BG192" s="1219"/>
      <c r="BH192" s="1221"/>
      <c r="BI192" s="1212">
        <f>MAX(BJ192+BK192,CR_REF!$D$62*CSV_CR_SCEN!AW192)</f>
        <v>0</v>
      </c>
      <c r="BJ192" s="1222">
        <f>AX192*BU192*BV192</f>
        <v>0</v>
      </c>
      <c r="BK192" s="1219"/>
      <c r="BL192" s="1219"/>
      <c r="BM192" s="1218">
        <f>MAX(BN192+BO192,CR_REF!$D$63*CSV_CR_SCEN!BA192)</f>
        <v>0</v>
      </c>
      <c r="BN192" s="1222">
        <f>BB192*CF192</f>
        <v>0</v>
      </c>
      <c r="BO192" s="1220"/>
      <c r="BP192" s="1220"/>
      <c r="BQ192" s="1218">
        <f>MAX(BR192+BS192+BT192, CR_REF!$D$64*CSV_CR_SCEN!BE192)</f>
        <v>0</v>
      </c>
      <c r="BR192" s="1222">
        <f>BF192*CG192</f>
        <v>0</v>
      </c>
      <c r="BS192" s="1220"/>
      <c r="BT192" s="1221"/>
      <c r="BU192" s="1226">
        <f>BU104*CR_REF!AF14</f>
        <v>0</v>
      </c>
      <c r="BV192" s="1294">
        <f>MIN(100%,BV104+CR_REF!AB14)</f>
        <v>0.1</v>
      </c>
      <c r="BW192" s="1291"/>
      <c r="BX192" s="1224"/>
      <c r="BY192" s="1239"/>
      <c r="BZ192" s="902"/>
      <c r="CA192" s="903"/>
      <c r="CB192" s="613">
        <f t="shared" si="141"/>
        <v>0</v>
      </c>
      <c r="CC192" s="577">
        <f t="shared" si="142"/>
        <v>0</v>
      </c>
      <c r="CD192" s="614">
        <f t="shared" si="143"/>
        <v>0</v>
      </c>
      <c r="CE192" s="653"/>
      <c r="CF192" s="577">
        <f>MIN(IF(CF104&lt;0.05,CR_REF!$D$58,CF104)+CR_REF!$H$78, 0.4)</f>
        <v>0.15000000000000002</v>
      </c>
      <c r="CG192" s="614">
        <f>MIN(100%,MAX(CG104,BY104,BV104)+CR_REF!AB14)</f>
        <v>0.1</v>
      </c>
    </row>
    <row r="193" spans="1:86" ht="13.15" customHeight="1">
      <c r="A193" s="425"/>
      <c r="B193" s="425"/>
      <c r="C193" s="425"/>
      <c r="D193" s="427" t="s">
        <v>18</v>
      </c>
      <c r="E193" s="429" t="s">
        <v>154</v>
      </c>
      <c r="F193" s="428">
        <v>2023</v>
      </c>
      <c r="G193" s="430" t="s">
        <v>181</v>
      </c>
      <c r="H193" s="620">
        <f t="shared" si="182"/>
        <v>0</v>
      </c>
      <c r="I193" s="571">
        <f t="shared" si="183"/>
        <v>0</v>
      </c>
      <c r="J193" s="601">
        <f t="shared" si="184"/>
        <v>0</v>
      </c>
      <c r="K193" s="912"/>
      <c r="L193" s="659"/>
      <c r="M193" s="631"/>
      <c r="N193" s="620">
        <f t="shared" si="185"/>
        <v>0</v>
      </c>
      <c r="O193" s="571">
        <f t="shared" si="186"/>
        <v>0</v>
      </c>
      <c r="P193" s="621">
        <f t="shared" si="187"/>
        <v>0</v>
      </c>
      <c r="Q193" s="439">
        <f t="shared" si="178"/>
        <v>0</v>
      </c>
      <c r="R193" s="431">
        <f t="shared" si="179"/>
        <v>0</v>
      </c>
      <c r="S193" s="509">
        <f t="shared" si="180"/>
        <v>0</v>
      </c>
      <c r="T193" s="912"/>
      <c r="U193" s="631"/>
      <c r="V193" s="912"/>
      <c r="W193" s="658"/>
      <c r="X193" s="631"/>
      <c r="Y193" s="426">
        <f>Y194+Y195</f>
        <v>0</v>
      </c>
      <c r="Z193" s="426">
        <f>Z194+Z195</f>
        <v>0</v>
      </c>
      <c r="AA193" s="426">
        <f>AA194+AA195</f>
        <v>0</v>
      </c>
      <c r="AB193" s="426">
        <f>AB194+AB195</f>
        <v>0</v>
      </c>
      <c r="AC193" s="632"/>
      <c r="AD193" s="632"/>
      <c r="AE193" s="638"/>
      <c r="AF193" s="630"/>
      <c r="AG193" s="630"/>
      <c r="AH193" s="630"/>
      <c r="AI193" s="630"/>
      <c r="AJ193" s="631"/>
      <c r="AK193" s="918"/>
      <c r="AL193" s="632"/>
      <c r="AM193" s="632"/>
      <c r="AN193" s="632"/>
      <c r="AO193" s="632"/>
      <c r="AP193" s="919"/>
      <c r="AQ193" s="638"/>
      <c r="AR193" s="630"/>
      <c r="AS193" s="630"/>
      <c r="AT193" s="630"/>
      <c r="AU193" s="630"/>
      <c r="AV193" s="631"/>
      <c r="AW193" s="1217">
        <f>AW194+AW195</f>
        <v>0</v>
      </c>
      <c r="AX193" s="1218">
        <f>AX194+AX195</f>
        <v>0</v>
      </c>
      <c r="AY193" s="1218">
        <f>AA193</f>
        <v>0</v>
      </c>
      <c r="AZ193" s="1219"/>
      <c r="BA193" s="1218">
        <f>BA194+BA195</f>
        <v>0</v>
      </c>
      <c r="BB193" s="1218">
        <f>BB194+BB195</f>
        <v>0</v>
      </c>
      <c r="BC193" s="1218">
        <f>Y193</f>
        <v>0</v>
      </c>
      <c r="BD193" s="1220"/>
      <c r="BE193" s="1218">
        <f t="shared" si="188"/>
        <v>0</v>
      </c>
      <c r="BF193" s="1218">
        <f t="shared" si="193"/>
        <v>0</v>
      </c>
      <c r="BG193" s="1218">
        <f>Z193</f>
        <v>0</v>
      </c>
      <c r="BH193" s="1227">
        <f>AB193</f>
        <v>0</v>
      </c>
      <c r="BI193" s="1212">
        <f>MAX(BJ193+BK193,CR_REF!$D$62*CSV_CR_SCEN!AW193)</f>
        <v>0</v>
      </c>
      <c r="BJ193" s="1228">
        <f>BJ194+BJ195</f>
        <v>0</v>
      </c>
      <c r="BK193" s="1228">
        <f>BK194+BK195</f>
        <v>0</v>
      </c>
      <c r="BL193" s="1219"/>
      <c r="BM193" s="1218">
        <f>MAX(BN193+BO193,CR_REF!$D$63*CSV_CR_SCEN!BA193)</f>
        <v>0</v>
      </c>
      <c r="BN193" s="1228">
        <f>BN194+BN195</f>
        <v>0</v>
      </c>
      <c r="BO193" s="1228">
        <f>BO194+BO195</f>
        <v>0</v>
      </c>
      <c r="BP193" s="1220"/>
      <c r="BQ193" s="1218">
        <f>MAX(BR193+BS193+BT193, CR_REF!$D$64*CSV_CR_SCEN!BE193)</f>
        <v>0</v>
      </c>
      <c r="BR193" s="1228">
        <f>BR194+BR195</f>
        <v>0</v>
      </c>
      <c r="BS193" s="1228">
        <f>BS194+BS195</f>
        <v>0</v>
      </c>
      <c r="BT193" s="1228">
        <f>BT194+BT195</f>
        <v>0</v>
      </c>
      <c r="BU193" s="1223"/>
      <c r="BV193" s="1225"/>
      <c r="BW193" s="1291"/>
      <c r="BX193" s="1224"/>
      <c r="BY193" s="1239"/>
      <c r="BZ193" s="902"/>
      <c r="CA193" s="903"/>
      <c r="CB193" s="613">
        <f t="shared" si="141"/>
        <v>0</v>
      </c>
      <c r="CC193" s="577">
        <f t="shared" si="142"/>
        <v>0</v>
      </c>
      <c r="CD193" s="614">
        <f t="shared" si="143"/>
        <v>0</v>
      </c>
      <c r="CE193" s="653"/>
      <c r="CF193" s="651"/>
      <c r="CG193" s="655"/>
    </row>
    <row r="194" spans="1:86" ht="13.15" customHeight="1">
      <c r="A194" s="425"/>
      <c r="B194" s="425"/>
      <c r="C194" s="425"/>
      <c r="D194" s="427" t="s">
        <v>16</v>
      </c>
      <c r="E194" s="429" t="s">
        <v>154</v>
      </c>
      <c r="F194" s="428">
        <v>2023</v>
      </c>
      <c r="G194" s="432" t="s">
        <v>146</v>
      </c>
      <c r="H194" s="620">
        <f t="shared" si="182"/>
        <v>0</v>
      </c>
      <c r="I194" s="571">
        <f t="shared" si="183"/>
        <v>0</v>
      </c>
      <c r="J194" s="601">
        <f t="shared" si="184"/>
        <v>0</v>
      </c>
      <c r="K194" s="912"/>
      <c r="L194" s="659"/>
      <c r="M194" s="631"/>
      <c r="N194" s="620">
        <f t="shared" si="185"/>
        <v>0</v>
      </c>
      <c r="O194" s="571">
        <f t="shared" si="186"/>
        <v>0</v>
      </c>
      <c r="P194" s="621">
        <f t="shared" si="187"/>
        <v>0</v>
      </c>
      <c r="Q194" s="439">
        <f t="shared" si="178"/>
        <v>0</v>
      </c>
      <c r="R194" s="431">
        <f t="shared" si="179"/>
        <v>0</v>
      </c>
      <c r="S194" s="509">
        <f t="shared" si="180"/>
        <v>0</v>
      </c>
      <c r="T194" s="912"/>
      <c r="U194" s="631"/>
      <c r="V194" s="912"/>
      <c r="W194" s="658"/>
      <c r="X194" s="631"/>
      <c r="Y194" s="426">
        <f>AE194*H194</f>
        <v>0</v>
      </c>
      <c r="Z194" s="426">
        <f>AF194*H194</f>
        <v>0</v>
      </c>
      <c r="AA194" s="426">
        <f>AG194*I194</f>
        <v>0</v>
      </c>
      <c r="AB194" s="426">
        <f>AH194*I194</f>
        <v>0</v>
      </c>
      <c r="AC194" s="632"/>
      <c r="AD194" s="632"/>
      <c r="AE194" s="439">
        <f>_xlfn.NORM.S.DIST(_xlfn.NORM.S.INV(MAX(AVERAGE(AE18,AE40,AE62, AE84, AE106),CR_REF!$D$66))+CR_REF!S16, TRUE)</f>
        <v>1.5811236723257509E-3</v>
      </c>
      <c r="AF194" s="431">
        <f>_xlfn.NORM.S.DIST(_xlfn.NORM.S.INV(MAX(AVERAGE(AF18,AF40,AF62, AF84, AF106),CR_REF!$D$66))+CR_REF!T16, TRUE)</f>
        <v>2.2901470497729312E-3</v>
      </c>
      <c r="AG194" s="431">
        <f>AVERAGE(AG18,AG40,AG62, AG84, AG106)*CR_REF!Y16</f>
        <v>0</v>
      </c>
      <c r="AH194" s="431">
        <f>_xlfn.NORM.S.DIST(_xlfn.NORM.S.INV(MAX(AVERAGE(AH18,AH40,AH62,AH84, AH106),CR_REF!$D$66))+CR_REF!V16, TRUE)</f>
        <v>2.3880825197217948E-3</v>
      </c>
      <c r="AI194" s="630"/>
      <c r="AJ194" s="631"/>
      <c r="AK194" s="918"/>
      <c r="AL194" s="632"/>
      <c r="AM194" s="632"/>
      <c r="AN194" s="632"/>
      <c r="AO194" s="632"/>
      <c r="AP194" s="919"/>
      <c r="AQ194" s="439">
        <f>_xlfn.NORM.S.DIST(_xlfn.NORM.S.INV(MAX(AVERAGE(AQ18,AQ40,AQ62, AQ84, AQ106),CR_REF!$D$66))+CR_REF!S16, TRUE)</f>
        <v>1.5811236723257509E-3</v>
      </c>
      <c r="AR194" s="431">
        <f>_xlfn.NORM.S.DIST(_xlfn.NORM.S.INV(MAX(AVERAGE(AR18,AR40,AR62, AR84, AR106),CR_REF!$D$66))+CR_REF!T16, TRUE)</f>
        <v>2.2901470497729312E-3</v>
      </c>
      <c r="AS194" s="431">
        <f>AVERAGE(AS18,AS40,AS62, AS84, AS106)*CR_REF!Y16</f>
        <v>0</v>
      </c>
      <c r="AT194" s="431">
        <f>_xlfn.NORM.S.DIST(_xlfn.NORM.S.INV(MAX(AVERAGE(AT18,AT40,AT62, AT84, AT106),CR_REF!$D$66))+CR_REF!V16, TRUE)</f>
        <v>2.3880825197217948E-3</v>
      </c>
      <c r="AU194" s="630"/>
      <c r="AV194" s="631"/>
      <c r="AW194" s="1217">
        <f t="shared" ref="AW194:AW203" si="194">AX194+AY194</f>
        <v>0</v>
      </c>
      <c r="AX194" s="1218">
        <f>H194*(1-AE194-AF194)</f>
        <v>0</v>
      </c>
      <c r="AY194" s="1218">
        <f t="shared" ref="AY194:AY202" si="195">AA194</f>
        <v>0</v>
      </c>
      <c r="AZ194" s="1219"/>
      <c r="BA194" s="1218">
        <f t="shared" ref="BA194:BA203" si="196">BB194+BC194</f>
        <v>0</v>
      </c>
      <c r="BB194" s="1218">
        <f>I194*(1-AG194-AH194)</f>
        <v>0</v>
      </c>
      <c r="BC194" s="1218">
        <f t="shared" ref="BC194:BC202" si="197">Y194</f>
        <v>0</v>
      </c>
      <c r="BD194" s="1220"/>
      <c r="BE194" s="1218">
        <f t="shared" si="188"/>
        <v>0</v>
      </c>
      <c r="BF194" s="1218">
        <f t="shared" si="193"/>
        <v>0</v>
      </c>
      <c r="BG194" s="1218">
        <f t="shared" ref="BG194:BG202" si="198">Z194</f>
        <v>0</v>
      </c>
      <c r="BH194" s="1227">
        <f t="shared" ref="BH194:BH202" si="199">AB194</f>
        <v>0</v>
      </c>
      <c r="BI194" s="1212">
        <f>MAX(BJ194+BK194,CR_REF!$D$62*CSV_CR_SCEN!AW194)</f>
        <v>0</v>
      </c>
      <c r="BJ194" s="1228">
        <f>AX194*BU194*BV194</f>
        <v>0</v>
      </c>
      <c r="BK194" s="1228">
        <f>AY194*BU194*BV194</f>
        <v>0</v>
      </c>
      <c r="BL194" s="1219"/>
      <c r="BM194" s="1218">
        <f>MAX(BN194+BO194,CR_REF!$D$63*CSV_CR_SCEN!BA194)</f>
        <v>0</v>
      </c>
      <c r="BN194" s="1228">
        <f>BB194*CF194</f>
        <v>0</v>
      </c>
      <c r="BO194" s="1228">
        <f>BC194*CE194</f>
        <v>0</v>
      </c>
      <c r="BP194" s="1220"/>
      <c r="BQ194" s="1218">
        <f>MAX(BR194+BS194+BT194, CR_REF!$D$64*CSV_CR_SCEN!BE194)</f>
        <v>0</v>
      </c>
      <c r="BR194" s="1228">
        <f>BF194*CG194</f>
        <v>0</v>
      </c>
      <c r="BS194" s="1228">
        <f>BG194*BZ194</f>
        <v>0</v>
      </c>
      <c r="BT194" s="1228">
        <f>BH194*CA194</f>
        <v>0</v>
      </c>
      <c r="BU194" s="1229">
        <f>AF216</f>
        <v>8.1003511168291319E-3</v>
      </c>
      <c r="BV194" s="1295">
        <f>BZ216</f>
        <v>0.1</v>
      </c>
      <c r="BW194" s="1291"/>
      <c r="BX194" s="1230">
        <f>AH216</f>
        <v>6.468517357107669E-3</v>
      </c>
      <c r="BY194" s="1239"/>
      <c r="BZ194" s="613">
        <f>MIN(100%,MAX(IFERROR(AVERAGE(BZ18,BZ40,BZ62, BZ84, BZ106),0),BV106)+CR_REF!AB16)</f>
        <v>0.1</v>
      </c>
      <c r="CA194" s="614">
        <f>MIN(100%,MAX(IFERROR(AVERAGE(CA18,CA40,CA62, CA84, CA106),0),BY106)+CR_REF!AB16)</f>
        <v>0.1</v>
      </c>
      <c r="CB194" s="613">
        <f t="shared" si="141"/>
        <v>0</v>
      </c>
      <c r="CC194" s="577">
        <f t="shared" si="142"/>
        <v>0</v>
      </c>
      <c r="CD194" s="614">
        <f t="shared" si="143"/>
        <v>0</v>
      </c>
      <c r="CE194" s="616">
        <f>MIN(IF(CE106&lt;0.05, IF(CF106&lt;0.05, CR_REF!$D$58,CF106), CE106) +CR_REF!$H$78, 0.25)</f>
        <v>0.15000000000000002</v>
      </c>
      <c r="CF194" s="656">
        <f>MIN(IF(CF106&lt;0.05,CR_REF!$D$58,CF106)+CR_REF!$H$78, 0.4)</f>
        <v>0.15000000000000002</v>
      </c>
      <c r="CG194" s="614">
        <f>MIN(100%,MAX(CG106,BY106,BV106)+CR_REF!AB16)</f>
        <v>0.1</v>
      </c>
    </row>
    <row r="195" spans="1:86" ht="13.15" customHeight="1">
      <c r="A195" s="425"/>
      <c r="B195" s="425"/>
      <c r="C195" s="425"/>
      <c r="D195" s="427" t="s">
        <v>16</v>
      </c>
      <c r="E195" s="429" t="s">
        <v>154</v>
      </c>
      <c r="F195" s="428">
        <v>2023</v>
      </c>
      <c r="G195" s="432" t="s">
        <v>153</v>
      </c>
      <c r="H195" s="620">
        <f t="shared" si="182"/>
        <v>0</v>
      </c>
      <c r="I195" s="571">
        <f t="shared" si="183"/>
        <v>0</v>
      </c>
      <c r="J195" s="601">
        <f t="shared" si="184"/>
        <v>0</v>
      </c>
      <c r="K195" s="912"/>
      <c r="L195" s="659"/>
      <c r="M195" s="631"/>
      <c r="N195" s="620">
        <f t="shared" si="185"/>
        <v>0</v>
      </c>
      <c r="O195" s="571">
        <f t="shared" si="186"/>
        <v>0</v>
      </c>
      <c r="P195" s="621">
        <f t="shared" si="187"/>
        <v>0</v>
      </c>
      <c r="Q195" s="439">
        <f t="shared" si="178"/>
        <v>0</v>
      </c>
      <c r="R195" s="431">
        <f t="shared" si="179"/>
        <v>0</v>
      </c>
      <c r="S195" s="509">
        <f t="shared" si="180"/>
        <v>0</v>
      </c>
      <c r="T195" s="912"/>
      <c r="U195" s="631"/>
      <c r="V195" s="912"/>
      <c r="W195" s="658"/>
      <c r="X195" s="631"/>
      <c r="Y195" s="426">
        <f>AE195*H195</f>
        <v>0</v>
      </c>
      <c r="Z195" s="426">
        <f>AF195*H195</f>
        <v>0</v>
      </c>
      <c r="AA195" s="426">
        <f>AG195*I195</f>
        <v>0</v>
      </c>
      <c r="AB195" s="426">
        <f>AH195*I195</f>
        <v>0</v>
      </c>
      <c r="AC195" s="632"/>
      <c r="AD195" s="632"/>
      <c r="AE195" s="439">
        <f>_xlfn.NORM.S.DIST(_xlfn.NORM.S.INV(MAX(AVERAGE(AE19,AE41,AE63, AE85, AE107),CR_REF!$D$66))+CR_REF!S17, TRUE)</f>
        <v>1.5811236723257509E-3</v>
      </c>
      <c r="AF195" s="431">
        <f>_xlfn.NORM.S.DIST(_xlfn.NORM.S.INV(MAX(AVERAGE(AF19,AF41,AF63, AF85, AF107),CR_REF!$D$66))+CR_REF!T17, TRUE)</f>
        <v>2.2901470497729312E-3</v>
      </c>
      <c r="AG195" s="431">
        <f>AVERAGE(AG19,AG41,AG63, AG85, AG107)*CR_REF!Y17</f>
        <v>0</v>
      </c>
      <c r="AH195" s="431">
        <f>_xlfn.NORM.S.DIST(_xlfn.NORM.S.INV(MAX(AVERAGE(AH19,AH41,AH63,AH85, AH107),CR_REF!$D$66))+CR_REF!V17, TRUE)</f>
        <v>2.3880825197217948E-3</v>
      </c>
      <c r="AI195" s="630"/>
      <c r="AJ195" s="631"/>
      <c r="AK195" s="918"/>
      <c r="AL195" s="632"/>
      <c r="AM195" s="632"/>
      <c r="AN195" s="632"/>
      <c r="AO195" s="632"/>
      <c r="AP195" s="919"/>
      <c r="AQ195" s="439">
        <f>_xlfn.NORM.S.DIST(_xlfn.NORM.S.INV(MAX(AVERAGE(AQ19,AQ41,AQ63, AQ85, AQ107),CR_REF!$D$66))+CR_REF!S17, TRUE)</f>
        <v>1.5811236723257509E-3</v>
      </c>
      <c r="AR195" s="431">
        <f>_xlfn.NORM.S.DIST(_xlfn.NORM.S.INV(MAX(AVERAGE(AR19,AR41,AR63, AR85, AR107),CR_REF!$D$66))+CR_REF!T17, TRUE)</f>
        <v>2.2901470497729312E-3</v>
      </c>
      <c r="AS195" s="431">
        <f>AVERAGE(AS19,AS41,AS63, AS85, AS107)*CR_REF!Y17</f>
        <v>0</v>
      </c>
      <c r="AT195" s="431">
        <f>_xlfn.NORM.S.DIST(_xlfn.NORM.S.INV(MAX(AVERAGE(AT19,AT41,AT63, AT85, AT107),CR_REF!$D$66))+CR_REF!V17, TRUE)</f>
        <v>2.3880825197217948E-3</v>
      </c>
      <c r="AU195" s="630"/>
      <c r="AV195" s="631"/>
      <c r="AW195" s="1217">
        <f t="shared" si="194"/>
        <v>0</v>
      </c>
      <c r="AX195" s="1218">
        <f>H195*(1-AE195-AF195)</f>
        <v>0</v>
      </c>
      <c r="AY195" s="1218">
        <f t="shared" si="195"/>
        <v>0</v>
      </c>
      <c r="AZ195" s="1219"/>
      <c r="BA195" s="1218">
        <f t="shared" si="196"/>
        <v>0</v>
      </c>
      <c r="BB195" s="1218">
        <f>I195*(1-AG195-AH195)</f>
        <v>0</v>
      </c>
      <c r="BC195" s="1218">
        <f t="shared" si="197"/>
        <v>0</v>
      </c>
      <c r="BD195" s="1220"/>
      <c r="BE195" s="1218">
        <f t="shared" si="188"/>
        <v>0</v>
      </c>
      <c r="BF195" s="1218">
        <f t="shared" si="193"/>
        <v>0</v>
      </c>
      <c r="BG195" s="1218">
        <f t="shared" si="198"/>
        <v>0</v>
      </c>
      <c r="BH195" s="1227">
        <f t="shared" si="199"/>
        <v>0</v>
      </c>
      <c r="BI195" s="1212">
        <f>MAX(BJ195+BK195,CR_REF!$D$62*CSV_CR_SCEN!AW195)</f>
        <v>0</v>
      </c>
      <c r="BJ195" s="1228">
        <f>AX195*BU195*BV195</f>
        <v>0</v>
      </c>
      <c r="BK195" s="1228">
        <f>AY195*BU195*BV195</f>
        <v>0</v>
      </c>
      <c r="BL195" s="1219"/>
      <c r="BM195" s="1218">
        <f>MAX(BN195+BO195,CR_REF!$D$63*CSV_CR_SCEN!BA195)</f>
        <v>0</v>
      </c>
      <c r="BN195" s="1228">
        <f>BB195*CF195</f>
        <v>0</v>
      </c>
      <c r="BO195" s="1228">
        <f>BC195*CE195</f>
        <v>0</v>
      </c>
      <c r="BP195" s="1220"/>
      <c r="BQ195" s="1218">
        <f>MAX(BR195+BS195+BT195, CR_REF!$D$64*CSV_CR_SCEN!BE195)</f>
        <v>0</v>
      </c>
      <c r="BR195" s="1228">
        <f>BF195*CG195</f>
        <v>0</v>
      </c>
      <c r="BS195" s="1228">
        <f>BG195*BZ195</f>
        <v>0</v>
      </c>
      <c r="BT195" s="1228">
        <f>BH195*CA195</f>
        <v>0</v>
      </c>
      <c r="BU195" s="1229">
        <f>AF217</f>
        <v>8.1003511168291319E-3</v>
      </c>
      <c r="BV195" s="1295">
        <f>BZ217</f>
        <v>0.1</v>
      </c>
      <c r="BW195" s="1291"/>
      <c r="BX195" s="1230">
        <f>AH217</f>
        <v>6.468517357107669E-3</v>
      </c>
      <c r="BY195" s="1239"/>
      <c r="BZ195" s="613">
        <f>MIN(100%,MAX(IFERROR(AVERAGE(BZ19,BZ41,BZ63, BZ85, BZ107),0),BV107)+CR_REF!AB17)</f>
        <v>0.1</v>
      </c>
      <c r="CA195" s="614">
        <f>MIN(100%,MAX(IFERROR(AVERAGE(CA19,CA41,CA63, CA85, CA107),0),BY107)+CR_REF!AB17)</f>
        <v>0.1</v>
      </c>
      <c r="CB195" s="613">
        <f t="shared" si="141"/>
        <v>0</v>
      </c>
      <c r="CC195" s="577">
        <f t="shared" si="142"/>
        <v>0</v>
      </c>
      <c r="CD195" s="614">
        <f t="shared" si="143"/>
        <v>0</v>
      </c>
      <c r="CE195" s="616">
        <f>MIN(IF(CE107&lt;0.05, IF(CF107&lt;0.05, CR_REF!$D$58,CF107), CE107) +CR_REF!$H$78, 0.25)</f>
        <v>0.15000000000000002</v>
      </c>
      <c r="CF195" s="656">
        <f>MIN(IF(CF107&lt;0.05,CR_REF!$D$58,CF107)+CR_REF!$H$78, 0.4)</f>
        <v>0.15000000000000002</v>
      </c>
      <c r="CG195" s="614">
        <f>MIN(100%,MAX(CG107,BY107,BV107)+CR_REF!AB17)</f>
        <v>0.1</v>
      </c>
    </row>
    <row r="196" spans="1:86" ht="13.15" customHeight="1">
      <c r="A196" s="425"/>
      <c r="B196" s="425"/>
      <c r="C196" s="425"/>
      <c r="D196" s="427" t="s">
        <v>18</v>
      </c>
      <c r="E196" s="429" t="s">
        <v>154</v>
      </c>
      <c r="F196" s="428">
        <v>2023</v>
      </c>
      <c r="G196" s="430" t="s">
        <v>148</v>
      </c>
      <c r="H196" s="620">
        <f t="shared" si="182"/>
        <v>0</v>
      </c>
      <c r="I196" s="571">
        <f t="shared" si="183"/>
        <v>0</v>
      </c>
      <c r="J196" s="601">
        <f t="shared" si="184"/>
        <v>0</v>
      </c>
      <c r="K196" s="912"/>
      <c r="L196" s="659"/>
      <c r="M196" s="631"/>
      <c r="N196" s="620">
        <f t="shared" si="185"/>
        <v>0</v>
      </c>
      <c r="O196" s="571">
        <f t="shared" si="186"/>
        <v>0</v>
      </c>
      <c r="P196" s="621">
        <f t="shared" si="187"/>
        <v>0</v>
      </c>
      <c r="Q196" s="439">
        <f t="shared" si="178"/>
        <v>0</v>
      </c>
      <c r="R196" s="431">
        <f t="shared" si="179"/>
        <v>0</v>
      </c>
      <c r="S196" s="509">
        <f t="shared" si="180"/>
        <v>0</v>
      </c>
      <c r="T196" s="912"/>
      <c r="U196" s="631"/>
      <c r="V196" s="912"/>
      <c r="W196" s="658"/>
      <c r="X196" s="631"/>
      <c r="Y196" s="426">
        <f>Y197+Y198</f>
        <v>0</v>
      </c>
      <c r="Z196" s="426">
        <f>Z197+Z198</f>
        <v>0</v>
      </c>
      <c r="AA196" s="426">
        <f>AA197+AA198</f>
        <v>0</v>
      </c>
      <c r="AB196" s="426">
        <f>AB197+AB198</f>
        <v>0</v>
      </c>
      <c r="AC196" s="632"/>
      <c r="AD196" s="632"/>
      <c r="AE196" s="638"/>
      <c r="AF196" s="630"/>
      <c r="AG196" s="630"/>
      <c r="AH196" s="630"/>
      <c r="AI196" s="630"/>
      <c r="AJ196" s="631"/>
      <c r="AK196" s="918"/>
      <c r="AL196" s="632"/>
      <c r="AM196" s="632"/>
      <c r="AN196" s="632"/>
      <c r="AO196" s="632"/>
      <c r="AP196" s="919"/>
      <c r="AQ196" s="638"/>
      <c r="AR196" s="630"/>
      <c r="AS196" s="630"/>
      <c r="AT196" s="630"/>
      <c r="AU196" s="630"/>
      <c r="AV196" s="631"/>
      <c r="AW196" s="1217">
        <f t="shared" si="194"/>
        <v>0</v>
      </c>
      <c r="AX196" s="1218">
        <f>AX197+AX198</f>
        <v>0</v>
      </c>
      <c r="AY196" s="1218">
        <f t="shared" si="195"/>
        <v>0</v>
      </c>
      <c r="AZ196" s="1219"/>
      <c r="BA196" s="1218">
        <f t="shared" si="196"/>
        <v>0</v>
      </c>
      <c r="BB196" s="1218">
        <f>BB197+BB198</f>
        <v>0</v>
      </c>
      <c r="BC196" s="1218">
        <f t="shared" si="197"/>
        <v>0</v>
      </c>
      <c r="BD196" s="1220"/>
      <c r="BE196" s="1218">
        <f t="shared" si="188"/>
        <v>0</v>
      </c>
      <c r="BF196" s="1218">
        <f t="shared" si="193"/>
        <v>0</v>
      </c>
      <c r="BG196" s="1218">
        <f t="shared" si="198"/>
        <v>0</v>
      </c>
      <c r="BH196" s="1227">
        <f t="shared" si="199"/>
        <v>0</v>
      </c>
      <c r="BI196" s="1212">
        <f>MAX(BJ196+BK196,CR_REF!$D$62*CSV_CR_SCEN!AW196)</f>
        <v>0</v>
      </c>
      <c r="BJ196" s="1228">
        <f>BJ197+BJ198</f>
        <v>0</v>
      </c>
      <c r="BK196" s="1228">
        <f>BK197+BK198</f>
        <v>0</v>
      </c>
      <c r="BL196" s="1219"/>
      <c r="BM196" s="1218">
        <f>MAX(BN196+BO196,CR_REF!$D$63*CSV_CR_SCEN!BA196)</f>
        <v>0</v>
      </c>
      <c r="BN196" s="1228">
        <f>BN197+BN198</f>
        <v>0</v>
      </c>
      <c r="BO196" s="1228">
        <f>BO197+BO198</f>
        <v>0</v>
      </c>
      <c r="BP196" s="1220"/>
      <c r="BQ196" s="1218">
        <f>MAX(BR196+BS196+BT196, CR_REF!$D$64*CSV_CR_SCEN!BE196)</f>
        <v>0</v>
      </c>
      <c r="BR196" s="1228">
        <f>BR197+BR198</f>
        <v>0</v>
      </c>
      <c r="BS196" s="1228">
        <f>BS197+BS198</f>
        <v>0</v>
      </c>
      <c r="BT196" s="1228">
        <f>BT197+BT198</f>
        <v>0</v>
      </c>
      <c r="BU196" s="1223"/>
      <c r="BV196" s="1225"/>
      <c r="BW196" s="1291"/>
      <c r="BX196" s="1224"/>
      <c r="BY196" s="1239"/>
      <c r="BZ196" s="902"/>
      <c r="CA196" s="903"/>
      <c r="CB196" s="613">
        <f t="shared" si="141"/>
        <v>0</v>
      </c>
      <c r="CC196" s="577">
        <f t="shared" si="142"/>
        <v>0</v>
      </c>
      <c r="CD196" s="614">
        <f t="shared" si="143"/>
        <v>0</v>
      </c>
      <c r="CE196" s="653"/>
      <c r="CF196" s="651"/>
      <c r="CG196" s="655"/>
    </row>
    <row r="197" spans="1:86" ht="13.15" customHeight="1">
      <c r="A197" s="425"/>
      <c r="B197" s="425"/>
      <c r="C197" s="425"/>
      <c r="D197" s="427" t="s">
        <v>16</v>
      </c>
      <c r="E197" s="429" t="s">
        <v>154</v>
      </c>
      <c r="F197" s="428">
        <v>2023</v>
      </c>
      <c r="G197" s="432" t="s">
        <v>146</v>
      </c>
      <c r="H197" s="620">
        <f t="shared" si="182"/>
        <v>0</v>
      </c>
      <c r="I197" s="571">
        <f t="shared" si="183"/>
        <v>0</v>
      </c>
      <c r="J197" s="601">
        <f t="shared" si="184"/>
        <v>0</v>
      </c>
      <c r="K197" s="912"/>
      <c r="L197" s="659"/>
      <c r="M197" s="631"/>
      <c r="N197" s="620">
        <f t="shared" si="185"/>
        <v>0</v>
      </c>
      <c r="O197" s="571">
        <f t="shared" si="186"/>
        <v>0</v>
      </c>
      <c r="P197" s="621">
        <f t="shared" si="187"/>
        <v>0</v>
      </c>
      <c r="Q197" s="439">
        <f t="shared" si="178"/>
        <v>0</v>
      </c>
      <c r="R197" s="431">
        <f t="shared" si="179"/>
        <v>0</v>
      </c>
      <c r="S197" s="509">
        <f t="shared" si="180"/>
        <v>0</v>
      </c>
      <c r="T197" s="912"/>
      <c r="U197" s="631"/>
      <c r="V197" s="912"/>
      <c r="W197" s="658"/>
      <c r="X197" s="631"/>
      <c r="Y197" s="426">
        <f>AE197*H197</f>
        <v>0</v>
      </c>
      <c r="Z197" s="426">
        <f>AF197*H197</f>
        <v>0</v>
      </c>
      <c r="AA197" s="426">
        <f>AG197*I197</f>
        <v>0</v>
      </c>
      <c r="AB197" s="426">
        <f>AH197*I197</f>
        <v>0</v>
      </c>
      <c r="AC197" s="632"/>
      <c r="AD197" s="632"/>
      <c r="AE197" s="439">
        <f>_xlfn.NORM.S.DIST(_xlfn.NORM.S.INV(MAX(AVERAGE(AE21,AE43,AE65, AE87, AE109),CR_REF!$D$66))+CR_REF!S19, TRUE)</f>
        <v>1.5811236723257509E-3</v>
      </c>
      <c r="AF197" s="431">
        <f>_xlfn.NORM.S.DIST(_xlfn.NORM.S.INV(MAX(AVERAGE(AF21,AF43,AF65, AF87, AF109),CR_REF!$D$66))+CR_REF!T19, TRUE)</f>
        <v>2.2901470497729312E-3</v>
      </c>
      <c r="AG197" s="431">
        <f>AVERAGE(AG21,AG43,AG65, AG87, AG109)*CR_REF!Y19</f>
        <v>0</v>
      </c>
      <c r="AH197" s="431">
        <f>_xlfn.NORM.S.DIST(_xlfn.NORM.S.INV(MAX(AVERAGE(AH21,AH43,AH65,AH87, AH109),CR_REF!$D$66))+CR_REF!V19, TRUE)</f>
        <v>2.3880825197217948E-3</v>
      </c>
      <c r="AI197" s="630"/>
      <c r="AJ197" s="631"/>
      <c r="AK197" s="918"/>
      <c r="AL197" s="632"/>
      <c r="AM197" s="632"/>
      <c r="AN197" s="632"/>
      <c r="AO197" s="632"/>
      <c r="AP197" s="919"/>
      <c r="AQ197" s="439">
        <f>_xlfn.NORM.S.DIST(_xlfn.NORM.S.INV(MAX(AVERAGE(AQ21,AQ43,AQ65, AQ87, AQ109),CR_REF!$D$66))+CR_REF!S19, TRUE)</f>
        <v>1.5811236723257509E-3</v>
      </c>
      <c r="AR197" s="431">
        <f>_xlfn.NORM.S.DIST(_xlfn.NORM.S.INV(MAX(AVERAGE(AR21,AR43,AR65, AR87, AR109),CR_REF!$D$66))+CR_REF!T19, TRUE)</f>
        <v>2.2901470497729312E-3</v>
      </c>
      <c r="AS197" s="431">
        <f>AVERAGE(AS21,AS43,AS65, AS87, AS109)*CR_REF!Y19</f>
        <v>0</v>
      </c>
      <c r="AT197" s="431">
        <f>_xlfn.NORM.S.DIST(_xlfn.NORM.S.INV(MAX(AVERAGE(AT21,AT43,AT65, AT87, AT109),CR_REF!$D$66))+CR_REF!V19, TRUE)</f>
        <v>2.3880825197217948E-3</v>
      </c>
      <c r="AU197" s="630"/>
      <c r="AV197" s="631"/>
      <c r="AW197" s="1217">
        <f t="shared" si="194"/>
        <v>0</v>
      </c>
      <c r="AX197" s="1218">
        <f>H197*(1-AE197-AF197)</f>
        <v>0</v>
      </c>
      <c r="AY197" s="1218">
        <f t="shared" si="195"/>
        <v>0</v>
      </c>
      <c r="AZ197" s="1219"/>
      <c r="BA197" s="1218">
        <f t="shared" si="196"/>
        <v>0</v>
      </c>
      <c r="BB197" s="1218">
        <f>I197*(1-AG197-AH197)</f>
        <v>0</v>
      </c>
      <c r="BC197" s="1218">
        <f t="shared" si="197"/>
        <v>0</v>
      </c>
      <c r="BD197" s="1220"/>
      <c r="BE197" s="1218">
        <f t="shared" si="188"/>
        <v>0</v>
      </c>
      <c r="BF197" s="1218">
        <f t="shared" si="193"/>
        <v>0</v>
      </c>
      <c r="BG197" s="1218">
        <f t="shared" si="198"/>
        <v>0</v>
      </c>
      <c r="BH197" s="1227">
        <f t="shared" si="199"/>
        <v>0</v>
      </c>
      <c r="BI197" s="1212">
        <f>MAX(BJ197+BK197,CR_REF!$D$62*CSV_CR_SCEN!AW197)</f>
        <v>0</v>
      </c>
      <c r="BJ197" s="1228">
        <f>AX197*BU197*BV197</f>
        <v>0</v>
      </c>
      <c r="BK197" s="1228">
        <f>AY197*BU197*BV197</f>
        <v>0</v>
      </c>
      <c r="BL197" s="1219"/>
      <c r="BM197" s="1218">
        <f>MAX(BN197+BO197,CR_REF!$D$63*CSV_CR_SCEN!BA197)</f>
        <v>0</v>
      </c>
      <c r="BN197" s="1228">
        <f>BB197*CF197</f>
        <v>0</v>
      </c>
      <c r="BO197" s="1228">
        <f>BC197*CE197</f>
        <v>0</v>
      </c>
      <c r="BP197" s="1220"/>
      <c r="BQ197" s="1218">
        <f>MAX(BR197+BS197+BT197, CR_REF!$D$64*CSV_CR_SCEN!BE197)</f>
        <v>0</v>
      </c>
      <c r="BR197" s="1228">
        <f>BF197*CG197</f>
        <v>0</v>
      </c>
      <c r="BS197" s="1228">
        <f>BG197*BZ197</f>
        <v>0</v>
      </c>
      <c r="BT197" s="1228">
        <f>BH197*CA197</f>
        <v>0</v>
      </c>
      <c r="BU197" s="1229">
        <f>AF219</f>
        <v>8.1003511168291319E-3</v>
      </c>
      <c r="BV197" s="1295">
        <f>BZ219</f>
        <v>0.1</v>
      </c>
      <c r="BW197" s="1291"/>
      <c r="BX197" s="1230">
        <f>AH219</f>
        <v>6.468517357107669E-3</v>
      </c>
      <c r="BY197" s="1239"/>
      <c r="BZ197" s="613">
        <f>MIN(100%,MAX(IFERROR(AVERAGE(BZ21,BZ43,BZ65, BZ87, BZ109),0),BV109)+CR_REF!AB19)</f>
        <v>0.1</v>
      </c>
      <c r="CA197" s="614">
        <f>MIN(100%,MAX(IFERROR(AVERAGE(CA21,CA43,CA65, CA87, CA109),0),BY109)+CR_REF!AB19)</f>
        <v>0.1</v>
      </c>
      <c r="CB197" s="613">
        <f t="shared" si="141"/>
        <v>0</v>
      </c>
      <c r="CC197" s="577">
        <f t="shared" si="142"/>
        <v>0</v>
      </c>
      <c r="CD197" s="614">
        <f t="shared" si="143"/>
        <v>0</v>
      </c>
      <c r="CE197" s="616">
        <f>MIN(IF(CE109&lt;0.05, IF(CF109&lt;0.05, CR_REF!$D$58,CF109), CE109) +CR_REF!$H$78, 0.25)</f>
        <v>0.15000000000000002</v>
      </c>
      <c r="CF197" s="656">
        <f>MIN(IF(CF109&lt;0.05,CR_REF!$D$58,CF109)+CR_REF!$H$78, 0.4)</f>
        <v>0.15000000000000002</v>
      </c>
      <c r="CG197" s="614">
        <f>MIN(100%,MAX(CG109,BY109,BV109)+CR_REF!AB19)</f>
        <v>0.1</v>
      </c>
    </row>
    <row r="198" spans="1:86" ht="13.15" customHeight="1">
      <c r="A198" s="425"/>
      <c r="B198" s="425"/>
      <c r="C198" s="425"/>
      <c r="D198" s="427" t="s">
        <v>16</v>
      </c>
      <c r="E198" s="429" t="s">
        <v>154</v>
      </c>
      <c r="F198" s="428">
        <v>2023</v>
      </c>
      <c r="G198" s="432" t="s">
        <v>186</v>
      </c>
      <c r="H198" s="620">
        <f t="shared" si="182"/>
        <v>0</v>
      </c>
      <c r="I198" s="571">
        <f t="shared" si="183"/>
        <v>0</v>
      </c>
      <c r="J198" s="601">
        <f t="shared" si="184"/>
        <v>0</v>
      </c>
      <c r="K198" s="912"/>
      <c r="L198" s="659"/>
      <c r="M198" s="631"/>
      <c r="N198" s="620">
        <f t="shared" si="185"/>
        <v>0</v>
      </c>
      <c r="O198" s="571">
        <f t="shared" si="186"/>
        <v>0</v>
      </c>
      <c r="P198" s="621">
        <f t="shared" si="187"/>
        <v>0</v>
      </c>
      <c r="Q198" s="439">
        <f t="shared" si="178"/>
        <v>0</v>
      </c>
      <c r="R198" s="431">
        <f t="shared" si="179"/>
        <v>0</v>
      </c>
      <c r="S198" s="509">
        <f t="shared" si="180"/>
        <v>0</v>
      </c>
      <c r="T198" s="912"/>
      <c r="U198" s="631"/>
      <c r="V198" s="912"/>
      <c r="W198" s="658"/>
      <c r="X198" s="631"/>
      <c r="Y198" s="426">
        <f>AE198*H198</f>
        <v>0</v>
      </c>
      <c r="Z198" s="426">
        <f>AF198*H198</f>
        <v>0</v>
      </c>
      <c r="AA198" s="426">
        <f>AG198*I198</f>
        <v>0</v>
      </c>
      <c r="AB198" s="426">
        <f>AH198*I198</f>
        <v>0</v>
      </c>
      <c r="AC198" s="632"/>
      <c r="AD198" s="632"/>
      <c r="AE198" s="439">
        <f>_xlfn.NORM.S.DIST(_xlfn.NORM.S.INV(MAX(AVERAGE(AE22,AE44,AE66, AE88, AE110),CR_REF!$D$66))+CR_REF!S20, TRUE)</f>
        <v>5.7248664663970823E-4</v>
      </c>
      <c r="AF198" s="431">
        <f>_xlfn.NORM.S.DIST(_xlfn.NORM.S.INV(MAX(AVERAGE(AF22,AF44,AF66, AF88, AF110),CR_REF!$D$66))+CR_REF!T20, TRUE)</f>
        <v>1.826858382295083E-3</v>
      </c>
      <c r="AG198" s="431">
        <f>AVERAGE(AG22,AG44,AG66, AG88, AG110)*CR_REF!Y20</f>
        <v>0</v>
      </c>
      <c r="AH198" s="431">
        <f>_xlfn.NORM.S.DIST(_xlfn.NORM.S.INV(MAX(AVERAGE(AH22,AH44,AH66,AH88, AH110),CR_REF!$D$66))+CR_REF!V20, TRUE)</f>
        <v>2.4793176173989332E-3</v>
      </c>
      <c r="AI198" s="630"/>
      <c r="AJ198" s="631"/>
      <c r="AK198" s="918"/>
      <c r="AL198" s="632"/>
      <c r="AM198" s="632"/>
      <c r="AN198" s="632"/>
      <c r="AO198" s="632"/>
      <c r="AP198" s="919"/>
      <c r="AQ198" s="439">
        <f>_xlfn.NORM.S.DIST(_xlfn.NORM.S.INV(MAX(AVERAGE(AQ22,AQ44,AQ66, AQ88, AQ110),CR_REF!$D$66))+CR_REF!S20, TRUE)</f>
        <v>5.7248664663970823E-4</v>
      </c>
      <c r="AR198" s="431">
        <f>_xlfn.NORM.S.DIST(_xlfn.NORM.S.INV(MAX(AVERAGE(AR22,AR44,AR66, AR88, AR110),CR_REF!$D$66))+CR_REF!T20, TRUE)</f>
        <v>1.826858382295083E-3</v>
      </c>
      <c r="AS198" s="431">
        <f>AVERAGE(AS22,AS44,AS66, AS88, AS110)*CR_REF!Y20</f>
        <v>0</v>
      </c>
      <c r="AT198" s="431">
        <f>_xlfn.NORM.S.DIST(_xlfn.NORM.S.INV(MAX(AVERAGE(AT22,AT44,AT66, AT88, AT110),CR_REF!$D$66))+CR_REF!V20, TRUE)</f>
        <v>2.4793176173989332E-3</v>
      </c>
      <c r="AU198" s="630"/>
      <c r="AV198" s="631"/>
      <c r="AW198" s="1217">
        <f t="shared" si="194"/>
        <v>0</v>
      </c>
      <c r="AX198" s="1218">
        <f>H198*(1-AE198-AF198)</f>
        <v>0</v>
      </c>
      <c r="AY198" s="1218">
        <f t="shared" si="195"/>
        <v>0</v>
      </c>
      <c r="AZ198" s="1219"/>
      <c r="BA198" s="1218">
        <f t="shared" si="196"/>
        <v>0</v>
      </c>
      <c r="BB198" s="1218">
        <f>I198*(1-AG198-AH198)</f>
        <v>0</v>
      </c>
      <c r="BC198" s="1218">
        <f t="shared" si="197"/>
        <v>0</v>
      </c>
      <c r="BD198" s="1220"/>
      <c r="BE198" s="1218">
        <f t="shared" si="188"/>
        <v>0</v>
      </c>
      <c r="BF198" s="1218">
        <f t="shared" si="193"/>
        <v>0</v>
      </c>
      <c r="BG198" s="1218">
        <f t="shared" si="198"/>
        <v>0</v>
      </c>
      <c r="BH198" s="1227">
        <f t="shared" si="199"/>
        <v>0</v>
      </c>
      <c r="BI198" s="1212">
        <f>MAX(BJ198+BK198,CR_REF!$D$62*CSV_CR_SCEN!AW198)</f>
        <v>0</v>
      </c>
      <c r="BJ198" s="1228">
        <f>AX198*BU198*BV198</f>
        <v>0</v>
      </c>
      <c r="BK198" s="1228">
        <f>AY198*BU198*BV198</f>
        <v>0</v>
      </c>
      <c r="BL198" s="1219"/>
      <c r="BM198" s="1218">
        <f>MAX(BN198+BO198,CR_REF!$D$63*CSV_CR_SCEN!BA198)</f>
        <v>0</v>
      </c>
      <c r="BN198" s="1228">
        <f>BB198*CF198</f>
        <v>0</v>
      </c>
      <c r="BO198" s="1228">
        <f>BC198*CE198</f>
        <v>0</v>
      </c>
      <c r="BP198" s="1220"/>
      <c r="BQ198" s="1218">
        <f>MAX(BR198+BS198+BT198, CR_REF!$D$64*CSV_CR_SCEN!BE198)</f>
        <v>0</v>
      </c>
      <c r="BR198" s="1228">
        <f>BF198*CG198</f>
        <v>0</v>
      </c>
      <c r="BS198" s="1228">
        <f>BG198*BZ198</f>
        <v>0</v>
      </c>
      <c r="BT198" s="1228">
        <f>BH198*CA198</f>
        <v>0</v>
      </c>
      <c r="BU198" s="1229">
        <f>AF220</f>
        <v>3.3979428977992539E-3</v>
      </c>
      <c r="BV198" s="1295">
        <f>BZ220</f>
        <v>0.1</v>
      </c>
      <c r="BW198" s="1291"/>
      <c r="BX198" s="1230">
        <f>AH220</f>
        <v>5.5848868002701946E-3</v>
      </c>
      <c r="BY198" s="1239"/>
      <c r="BZ198" s="613">
        <f>MIN(100%,MAX(IFERROR(AVERAGE(BZ22,BZ44,BZ66, BZ88, BZ110),0),BV110)+CR_REF!AB20)</f>
        <v>0.1</v>
      </c>
      <c r="CA198" s="614">
        <f>MIN(100%,MAX(IFERROR(AVERAGE(CA22,CA44,CA66, CA88, CA110),0),BY110)+CR_REF!AB20)</f>
        <v>0.1</v>
      </c>
      <c r="CB198" s="613">
        <f t="shared" si="141"/>
        <v>0</v>
      </c>
      <c r="CC198" s="577">
        <f t="shared" si="142"/>
        <v>0</v>
      </c>
      <c r="CD198" s="614">
        <f t="shared" si="143"/>
        <v>0</v>
      </c>
      <c r="CE198" s="616">
        <f>MIN(IF(CE110&lt;0.05, IF(CF110&lt;0.05, CR_REF!$D$58,CF110), CE110) +CR_REF!$H$78, 0.25)</f>
        <v>0.15000000000000002</v>
      </c>
      <c r="CF198" s="656">
        <f>MIN(IF(CF110&lt;0.05,CR_REF!$D$58,CF110)+CR_REF!$H$78, 0.4)</f>
        <v>0.15000000000000002</v>
      </c>
      <c r="CG198" s="614">
        <f>MIN(100%,MAX(CG110,BY110,BV110)+CR_REF!AB20)</f>
        <v>0.1</v>
      </c>
      <c r="CH198" s="898"/>
    </row>
    <row r="199" spans="1:86" ht="13.15" customHeight="1">
      <c r="A199" s="425"/>
      <c r="B199" s="425"/>
      <c r="C199" s="425"/>
      <c r="D199" s="427" t="s">
        <v>18</v>
      </c>
      <c r="E199" s="429" t="s">
        <v>154</v>
      </c>
      <c r="F199" s="428">
        <v>2023</v>
      </c>
      <c r="G199" s="430" t="s">
        <v>185</v>
      </c>
      <c r="H199" s="620">
        <f t="shared" si="182"/>
        <v>0</v>
      </c>
      <c r="I199" s="571">
        <f t="shared" si="183"/>
        <v>0</v>
      </c>
      <c r="J199" s="601">
        <f t="shared" si="184"/>
        <v>0</v>
      </c>
      <c r="K199" s="912"/>
      <c r="L199" s="659"/>
      <c r="M199" s="631"/>
      <c r="N199" s="620">
        <f t="shared" si="185"/>
        <v>0</v>
      </c>
      <c r="O199" s="571">
        <f t="shared" si="186"/>
        <v>0</v>
      </c>
      <c r="P199" s="621">
        <f t="shared" si="187"/>
        <v>0</v>
      </c>
      <c r="Q199" s="439">
        <f t="shared" si="178"/>
        <v>0</v>
      </c>
      <c r="R199" s="431">
        <f t="shared" si="179"/>
        <v>0</v>
      </c>
      <c r="S199" s="509">
        <f t="shared" si="180"/>
        <v>0</v>
      </c>
      <c r="T199" s="912"/>
      <c r="U199" s="631"/>
      <c r="V199" s="912"/>
      <c r="W199" s="658"/>
      <c r="X199" s="631"/>
      <c r="Y199" s="426">
        <f>Y200+Y201+Y202</f>
        <v>0</v>
      </c>
      <c r="Z199" s="426">
        <f>Z200+Z201+Z202</f>
        <v>0</v>
      </c>
      <c r="AA199" s="426">
        <f>AA200+AA201+AA202</f>
        <v>0</v>
      </c>
      <c r="AB199" s="426">
        <f>AB200+AB201+AB202</f>
        <v>0</v>
      </c>
      <c r="AC199" s="632"/>
      <c r="AD199" s="632"/>
      <c r="AE199" s="638"/>
      <c r="AF199" s="630"/>
      <c r="AG199" s="630"/>
      <c r="AH199" s="630"/>
      <c r="AI199" s="630"/>
      <c r="AJ199" s="631"/>
      <c r="AK199" s="918"/>
      <c r="AL199" s="632"/>
      <c r="AM199" s="632"/>
      <c r="AN199" s="632"/>
      <c r="AO199" s="632"/>
      <c r="AP199" s="919"/>
      <c r="AQ199" s="638"/>
      <c r="AR199" s="630"/>
      <c r="AS199" s="630"/>
      <c r="AT199" s="630"/>
      <c r="AU199" s="630"/>
      <c r="AV199" s="631"/>
      <c r="AW199" s="1217">
        <f t="shared" si="194"/>
        <v>0</v>
      </c>
      <c r="AX199" s="1218">
        <f>AX200+AX201+AX202</f>
        <v>0</v>
      </c>
      <c r="AY199" s="1218">
        <f t="shared" si="195"/>
        <v>0</v>
      </c>
      <c r="AZ199" s="1219"/>
      <c r="BA199" s="1218">
        <f t="shared" si="196"/>
        <v>0</v>
      </c>
      <c r="BB199" s="1218">
        <f>BB200+BB201+BB202</f>
        <v>0</v>
      </c>
      <c r="BC199" s="1218">
        <f t="shared" si="197"/>
        <v>0</v>
      </c>
      <c r="BD199" s="1220"/>
      <c r="BE199" s="1218">
        <f t="shared" si="188"/>
        <v>0</v>
      </c>
      <c r="BF199" s="1218">
        <f t="shared" si="193"/>
        <v>0</v>
      </c>
      <c r="BG199" s="1218">
        <f t="shared" si="198"/>
        <v>0</v>
      </c>
      <c r="BH199" s="1227">
        <f t="shared" si="199"/>
        <v>0</v>
      </c>
      <c r="BI199" s="1212">
        <f>MAX(BJ199+BK199,CR_REF!$D$62*CSV_CR_SCEN!AW199)</f>
        <v>0</v>
      </c>
      <c r="BJ199" s="1228">
        <f>BJ200+BJ201+BJ202</f>
        <v>0</v>
      </c>
      <c r="BK199" s="1228">
        <f>BK200+BK201+BK202</f>
        <v>0</v>
      </c>
      <c r="BL199" s="1219"/>
      <c r="BM199" s="1218">
        <f>MAX(BN199+BO199,CR_REF!$D$63*CSV_CR_SCEN!BA199)</f>
        <v>0</v>
      </c>
      <c r="BN199" s="1228">
        <f>BN200+BN201+BN202</f>
        <v>0</v>
      </c>
      <c r="BO199" s="1228">
        <f>BO200+BO201+BO202</f>
        <v>0</v>
      </c>
      <c r="BP199" s="1220"/>
      <c r="BQ199" s="1218">
        <f>MAX(BR199+BS199+BT199, CR_REF!$D$64*CSV_CR_SCEN!BE199)</f>
        <v>0</v>
      </c>
      <c r="BR199" s="1228">
        <f>BR200+BR201+BR202</f>
        <v>0</v>
      </c>
      <c r="BS199" s="1228">
        <f>BS200+BS201+BS202</f>
        <v>0</v>
      </c>
      <c r="BT199" s="1228">
        <f>BT200+BT201+BT202</f>
        <v>0</v>
      </c>
      <c r="BU199" s="1223"/>
      <c r="BV199" s="1225"/>
      <c r="BW199" s="1291"/>
      <c r="BX199" s="1224"/>
      <c r="BY199" s="1239"/>
      <c r="BZ199" s="902"/>
      <c r="CA199" s="903"/>
      <c r="CB199" s="613">
        <f t="shared" ref="CB199:CB248" si="200">IFERROR(BI199/AW199, 0)</f>
        <v>0</v>
      </c>
      <c r="CC199" s="577">
        <f t="shared" ref="CC199:CC248" si="201">IFERROR(BM199/BA199, 0)</f>
        <v>0</v>
      </c>
      <c r="CD199" s="614">
        <f t="shared" ref="CD199:CD248" si="202">IFERROR(BQ199/BE199, 0)</f>
        <v>0</v>
      </c>
      <c r="CE199" s="653"/>
      <c r="CF199" s="651"/>
      <c r="CG199" s="655"/>
      <c r="CH199" s="898"/>
    </row>
    <row r="200" spans="1:86" ht="13.15" customHeight="1">
      <c r="A200" s="425"/>
      <c r="B200" s="425"/>
      <c r="C200" s="425"/>
      <c r="D200" s="427" t="s">
        <v>16</v>
      </c>
      <c r="E200" s="429" t="s">
        <v>154</v>
      </c>
      <c r="F200" s="428">
        <v>2023</v>
      </c>
      <c r="G200" s="432" t="s">
        <v>401</v>
      </c>
      <c r="H200" s="620">
        <f t="shared" si="182"/>
        <v>0</v>
      </c>
      <c r="I200" s="571">
        <f t="shared" si="183"/>
        <v>0</v>
      </c>
      <c r="J200" s="601">
        <f t="shared" si="184"/>
        <v>0</v>
      </c>
      <c r="K200" s="912"/>
      <c r="L200" s="659"/>
      <c r="M200" s="631"/>
      <c r="N200" s="620">
        <f t="shared" si="185"/>
        <v>0</v>
      </c>
      <c r="O200" s="571">
        <f t="shared" si="186"/>
        <v>0</v>
      </c>
      <c r="P200" s="621">
        <f t="shared" si="187"/>
        <v>0</v>
      </c>
      <c r="Q200" s="439">
        <f t="shared" si="178"/>
        <v>0</v>
      </c>
      <c r="R200" s="431">
        <f t="shared" si="179"/>
        <v>0</v>
      </c>
      <c r="S200" s="509">
        <f t="shared" si="180"/>
        <v>0</v>
      </c>
      <c r="T200" s="912"/>
      <c r="U200" s="631"/>
      <c r="V200" s="912"/>
      <c r="W200" s="658"/>
      <c r="X200" s="631"/>
      <c r="Y200" s="426">
        <f>AE200*H200</f>
        <v>0</v>
      </c>
      <c r="Z200" s="426">
        <f t="shared" ref="Z200:AA202" si="203">AF200*H200</f>
        <v>0</v>
      </c>
      <c r="AA200" s="426">
        <f t="shared" si="203"/>
        <v>0</v>
      </c>
      <c r="AB200" s="426">
        <f>AH200*I200</f>
        <v>0</v>
      </c>
      <c r="AC200" s="632"/>
      <c r="AD200" s="632"/>
      <c r="AE200" s="439">
        <f>_xlfn.NORM.S.DIST(_xlfn.NORM.S.INV(MAX(AVERAGE(AE24,AE46,AE68, AE90, AE112),CR_REF!$D$66))+CR_REF!S22, TRUE)</f>
        <v>1.5811236723257509E-3</v>
      </c>
      <c r="AF200" s="431">
        <f>_xlfn.NORM.S.DIST(_xlfn.NORM.S.INV(MAX(AVERAGE(AF24,AF46,AF68, AF90, AF112),CR_REF!$D$66))+CR_REF!T22, TRUE)</f>
        <v>2.2901470497729312E-3</v>
      </c>
      <c r="AG200" s="431">
        <f>AVERAGE(AG24,AG46,AG68, AG90, AG112)*CR_REF!Y22</f>
        <v>0</v>
      </c>
      <c r="AH200" s="431">
        <f>_xlfn.NORM.S.DIST(_xlfn.NORM.S.INV(MAX(AVERAGE(AH24,AH46,AH68,AH90, AH112),CR_REF!$D$66))+CR_REF!V22, TRUE)</f>
        <v>2.3880825197217948E-3</v>
      </c>
      <c r="AI200" s="630"/>
      <c r="AJ200" s="631"/>
      <c r="AK200" s="918"/>
      <c r="AL200" s="632"/>
      <c r="AM200" s="632"/>
      <c r="AN200" s="632"/>
      <c r="AO200" s="632"/>
      <c r="AP200" s="919"/>
      <c r="AQ200" s="439">
        <f>_xlfn.NORM.S.DIST(_xlfn.NORM.S.INV(MAX(AVERAGE(AQ24,AQ46,AQ68, AQ90, AQ112),CR_REF!$D$66))+CR_REF!S22, TRUE)</f>
        <v>1.5811236723257509E-3</v>
      </c>
      <c r="AR200" s="431">
        <f>_xlfn.NORM.S.DIST(_xlfn.NORM.S.INV(MAX(AVERAGE(AR24,AR46,AR68, AR90, AR112),CR_REF!$D$66))+CR_REF!T22, TRUE)</f>
        <v>2.2901470497729312E-3</v>
      </c>
      <c r="AS200" s="431">
        <f>AVERAGE(AS24,AS46,AS68, AS90, AS112)*CR_REF!Y22</f>
        <v>0</v>
      </c>
      <c r="AT200" s="431">
        <f>_xlfn.NORM.S.DIST(_xlfn.NORM.S.INV(MAX(AVERAGE(AT24,AT46,AT68, AT90, AT112),CR_REF!$D$66))+CR_REF!V22, TRUE)</f>
        <v>2.3880825197217948E-3</v>
      </c>
      <c r="AU200" s="630"/>
      <c r="AV200" s="631"/>
      <c r="AW200" s="1217">
        <f t="shared" si="194"/>
        <v>0</v>
      </c>
      <c r="AX200" s="1218">
        <f>H200*(1-AE200-AF200)</f>
        <v>0</v>
      </c>
      <c r="AY200" s="1218">
        <f t="shared" si="195"/>
        <v>0</v>
      </c>
      <c r="AZ200" s="1219"/>
      <c r="BA200" s="1218">
        <f t="shared" si="196"/>
        <v>0</v>
      </c>
      <c r="BB200" s="1218">
        <f>I200*(1-AG200-AH200)</f>
        <v>0</v>
      </c>
      <c r="BC200" s="1218">
        <f t="shared" si="197"/>
        <v>0</v>
      </c>
      <c r="BD200" s="1220"/>
      <c r="BE200" s="1218">
        <f t="shared" si="188"/>
        <v>0</v>
      </c>
      <c r="BF200" s="1218">
        <f t="shared" si="193"/>
        <v>0</v>
      </c>
      <c r="BG200" s="1218">
        <f t="shared" si="198"/>
        <v>0</v>
      </c>
      <c r="BH200" s="1227">
        <f t="shared" si="199"/>
        <v>0</v>
      </c>
      <c r="BI200" s="1212">
        <f>MAX(BJ200+BK200,CR_REF!$D$62*CSV_CR_SCEN!AW200)</f>
        <v>0</v>
      </c>
      <c r="BJ200" s="1228">
        <f>AX200*BU200*BV200</f>
        <v>0</v>
      </c>
      <c r="BK200" s="1228">
        <f>AY200*BU200*BV200</f>
        <v>0</v>
      </c>
      <c r="BL200" s="1219"/>
      <c r="BM200" s="1218">
        <f>MAX(BN200+BO200,CR_REF!$D$63*CSV_CR_SCEN!BA200)</f>
        <v>0</v>
      </c>
      <c r="BN200" s="1228">
        <f>BB200*CF200</f>
        <v>0</v>
      </c>
      <c r="BO200" s="1228">
        <f>BC200*CE200</f>
        <v>0</v>
      </c>
      <c r="BP200" s="1220"/>
      <c r="BQ200" s="1218">
        <f>MAX(BR200+BS200+BT200, CR_REF!$D$64*CSV_CR_SCEN!BE200)</f>
        <v>0</v>
      </c>
      <c r="BR200" s="1228">
        <f>BF200*CG200</f>
        <v>0</v>
      </c>
      <c r="BS200" s="1228">
        <f t="shared" ref="BS200:BT202" si="204">BG200*BZ200</f>
        <v>0</v>
      </c>
      <c r="BT200" s="1228">
        <f t="shared" si="204"/>
        <v>0</v>
      </c>
      <c r="BU200" s="1229">
        <f>AF222</f>
        <v>8.1003511168291319E-3</v>
      </c>
      <c r="BV200" s="1295">
        <f>BZ222</f>
        <v>0.1</v>
      </c>
      <c r="BW200" s="1291"/>
      <c r="BX200" s="1230">
        <f>AH222</f>
        <v>6.468517357107669E-3</v>
      </c>
      <c r="BY200" s="1239"/>
      <c r="BZ200" s="613">
        <f>MIN(100%,MAX(IFERROR(AVERAGE(BZ24,BZ46,BZ68, BZ90, BZ112),0),BV112)+CR_REF!AB22)</f>
        <v>0.1</v>
      </c>
      <c r="CA200" s="614">
        <f>MIN(100%,MAX(IFERROR(AVERAGE(CA24,CA46,CA68, CA90, CA112),0),BY112)+CR_REF!AB22)</f>
        <v>0.1</v>
      </c>
      <c r="CB200" s="613">
        <f t="shared" si="200"/>
        <v>0</v>
      </c>
      <c r="CC200" s="577">
        <f t="shared" si="201"/>
        <v>0</v>
      </c>
      <c r="CD200" s="614">
        <f t="shared" si="202"/>
        <v>0</v>
      </c>
      <c r="CE200" s="616">
        <f>MIN(IF(CE112&lt;0.05, IF(CF112&lt;0.05, CR_REF!$D$58,CF112), CE112) +CR_REF!$H$78, 0.25)</f>
        <v>0.15000000000000002</v>
      </c>
      <c r="CF200" s="656">
        <f>MIN(IF(CF112&lt;0.05,CR_REF!$D$58,CF112)+CR_REF!$H$78, 0.4)</f>
        <v>0.15000000000000002</v>
      </c>
      <c r="CG200" s="614">
        <f>MIN(100%,MAX(CG112,BY112,BV112)+CR_REF!AB22)</f>
        <v>0.1</v>
      </c>
      <c r="CH200" s="898"/>
    </row>
    <row r="201" spans="1:86" ht="13.15" customHeight="1">
      <c r="A201" s="425"/>
      <c r="B201" s="425"/>
      <c r="C201" s="425"/>
      <c r="D201" s="427" t="s">
        <v>16</v>
      </c>
      <c r="E201" s="429" t="s">
        <v>154</v>
      </c>
      <c r="F201" s="428">
        <v>2023</v>
      </c>
      <c r="G201" s="432" t="s">
        <v>146</v>
      </c>
      <c r="H201" s="620">
        <f t="shared" si="182"/>
        <v>0</v>
      </c>
      <c r="I201" s="571">
        <f t="shared" si="183"/>
        <v>0</v>
      </c>
      <c r="J201" s="601">
        <f t="shared" si="184"/>
        <v>0</v>
      </c>
      <c r="K201" s="912"/>
      <c r="L201" s="659"/>
      <c r="M201" s="631"/>
      <c r="N201" s="620">
        <f t="shared" si="185"/>
        <v>0</v>
      </c>
      <c r="O201" s="571">
        <f t="shared" si="186"/>
        <v>0</v>
      </c>
      <c r="P201" s="621">
        <f t="shared" si="187"/>
        <v>0</v>
      </c>
      <c r="Q201" s="439">
        <f t="shared" si="178"/>
        <v>0</v>
      </c>
      <c r="R201" s="431">
        <f t="shared" si="179"/>
        <v>0</v>
      </c>
      <c r="S201" s="509">
        <f t="shared" si="180"/>
        <v>0</v>
      </c>
      <c r="T201" s="912"/>
      <c r="U201" s="631"/>
      <c r="V201" s="912"/>
      <c r="W201" s="658"/>
      <c r="X201" s="631"/>
      <c r="Y201" s="426">
        <f>AE201*H201</f>
        <v>0</v>
      </c>
      <c r="Z201" s="426">
        <f t="shared" si="203"/>
        <v>0</v>
      </c>
      <c r="AA201" s="426">
        <f t="shared" si="203"/>
        <v>0</v>
      </c>
      <c r="AB201" s="426">
        <f>AH201*I201</f>
        <v>0</v>
      </c>
      <c r="AC201" s="632"/>
      <c r="AD201" s="632"/>
      <c r="AE201" s="439">
        <f>_xlfn.NORM.S.DIST(_xlfn.NORM.S.INV(MAX(AVERAGE(AE25,AE47,AE69, AE91, AE113),CR_REF!$D$66))+CR_REF!S23, TRUE)</f>
        <v>1.5811236723257509E-3</v>
      </c>
      <c r="AF201" s="431">
        <f>_xlfn.NORM.S.DIST(_xlfn.NORM.S.INV(MAX(AVERAGE(AF25,AF47,AF69, AF91, AF113),CR_REF!$D$66))+CR_REF!T23, TRUE)</f>
        <v>2.2901470497729312E-3</v>
      </c>
      <c r="AG201" s="431">
        <f>AVERAGE(AG25,AG47,AG69, AG91, AG113)*CR_REF!Y23</f>
        <v>0</v>
      </c>
      <c r="AH201" s="431">
        <f>_xlfn.NORM.S.DIST(_xlfn.NORM.S.INV(MAX(AVERAGE(AH25,AH47,AH69,AH91, AH113),CR_REF!$D$66))+CR_REF!V23, TRUE)</f>
        <v>2.3880825197217948E-3</v>
      </c>
      <c r="AI201" s="630"/>
      <c r="AJ201" s="631"/>
      <c r="AK201" s="918"/>
      <c r="AL201" s="632"/>
      <c r="AM201" s="632"/>
      <c r="AN201" s="632"/>
      <c r="AO201" s="632"/>
      <c r="AP201" s="919"/>
      <c r="AQ201" s="439">
        <f>_xlfn.NORM.S.DIST(_xlfn.NORM.S.INV(MAX(AVERAGE(AQ25,AQ47,AQ69, AQ91, AQ113),CR_REF!$D$66))+CR_REF!S23, TRUE)</f>
        <v>1.5811236723257509E-3</v>
      </c>
      <c r="AR201" s="431">
        <f>_xlfn.NORM.S.DIST(_xlfn.NORM.S.INV(MAX(AVERAGE(AR25,AR47,AR69, AR91, AR113),CR_REF!$D$66))+CR_REF!T23, TRUE)</f>
        <v>2.2901470497729312E-3</v>
      </c>
      <c r="AS201" s="431">
        <f>AVERAGE(AS25,AS47,AS69, AS91, AS113)*CR_REF!Y23</f>
        <v>0</v>
      </c>
      <c r="AT201" s="431">
        <f>_xlfn.NORM.S.DIST(_xlfn.NORM.S.INV(MAX(AVERAGE(AT25,AT47,AT69, AT91, AT113),CR_REF!$D$66))+CR_REF!V23, TRUE)</f>
        <v>2.3880825197217948E-3</v>
      </c>
      <c r="AU201" s="630"/>
      <c r="AV201" s="631"/>
      <c r="AW201" s="1217">
        <f t="shared" si="194"/>
        <v>0</v>
      </c>
      <c r="AX201" s="1218">
        <f>H201*(1-AE201-AF201)</f>
        <v>0</v>
      </c>
      <c r="AY201" s="1218">
        <f t="shared" si="195"/>
        <v>0</v>
      </c>
      <c r="AZ201" s="1219"/>
      <c r="BA201" s="1218">
        <f t="shared" si="196"/>
        <v>0</v>
      </c>
      <c r="BB201" s="1218">
        <f>I201*(1-AG201-AH201)</f>
        <v>0</v>
      </c>
      <c r="BC201" s="1218">
        <f t="shared" si="197"/>
        <v>0</v>
      </c>
      <c r="BD201" s="1220"/>
      <c r="BE201" s="1218">
        <f t="shared" si="188"/>
        <v>0</v>
      </c>
      <c r="BF201" s="1218">
        <f t="shared" si="193"/>
        <v>0</v>
      </c>
      <c r="BG201" s="1218">
        <f t="shared" si="198"/>
        <v>0</v>
      </c>
      <c r="BH201" s="1227">
        <f t="shared" si="199"/>
        <v>0</v>
      </c>
      <c r="BI201" s="1212">
        <f>MAX(BJ201+BK201,CR_REF!$D$62*CSV_CR_SCEN!AW201)</f>
        <v>0</v>
      </c>
      <c r="BJ201" s="1228">
        <f>AX201*BU201*BV201</f>
        <v>0</v>
      </c>
      <c r="BK201" s="1228">
        <f>AY201*BU201*BV201</f>
        <v>0</v>
      </c>
      <c r="BL201" s="1219"/>
      <c r="BM201" s="1218">
        <f>MAX(BN201+BO201,CR_REF!$D$63*CSV_CR_SCEN!BA201)</f>
        <v>0</v>
      </c>
      <c r="BN201" s="1228">
        <f>BB201*CF201</f>
        <v>0</v>
      </c>
      <c r="BO201" s="1228">
        <f>BC201*CE201</f>
        <v>0</v>
      </c>
      <c r="BP201" s="1220"/>
      <c r="BQ201" s="1218">
        <f>MAX(BR201+BS201+BT201, CR_REF!$D$64*CSV_CR_SCEN!BE201)</f>
        <v>0</v>
      </c>
      <c r="BR201" s="1228">
        <f>BF201*CG201</f>
        <v>0</v>
      </c>
      <c r="BS201" s="1228">
        <f t="shared" si="204"/>
        <v>0</v>
      </c>
      <c r="BT201" s="1228">
        <f t="shared" si="204"/>
        <v>0</v>
      </c>
      <c r="BU201" s="1229">
        <f>AF223</f>
        <v>8.1003511168291319E-3</v>
      </c>
      <c r="BV201" s="1295">
        <f>BZ223</f>
        <v>0.1</v>
      </c>
      <c r="BW201" s="1291"/>
      <c r="BX201" s="1230">
        <f>AH223</f>
        <v>6.468517357107669E-3</v>
      </c>
      <c r="BY201" s="1239"/>
      <c r="BZ201" s="613">
        <f>MIN(100%,MAX(IFERROR(AVERAGE(BZ25,BZ47,BZ69, BZ91, BZ113),0),BV113)+CR_REF!AB23)</f>
        <v>0.1</v>
      </c>
      <c r="CA201" s="614">
        <f>MIN(100%,MAX(IFERROR(AVERAGE(CA25,CA47,CA69, CA91, CA113),0),BY113)+CR_REF!AB23)</f>
        <v>0.1</v>
      </c>
      <c r="CB201" s="613">
        <f t="shared" si="200"/>
        <v>0</v>
      </c>
      <c r="CC201" s="577">
        <f t="shared" si="201"/>
        <v>0</v>
      </c>
      <c r="CD201" s="614">
        <f t="shared" si="202"/>
        <v>0</v>
      </c>
      <c r="CE201" s="616">
        <f>MIN(IF(CE113&lt;0.05, IF(CF113&lt;0.05, CR_REF!$D$58,CF113), CE113) +CR_REF!$H$78, 0.25)</f>
        <v>0.15000000000000002</v>
      </c>
      <c r="CF201" s="656">
        <f>MIN(IF(CF113&lt;0.05,CR_REF!$D$58,CF113)+CR_REF!$H$78, 0.4)</f>
        <v>0.15000000000000002</v>
      </c>
      <c r="CG201" s="614">
        <f>MIN(100%,MAX(CG113,BY113,BV113)+CR_REF!AB23)</f>
        <v>0.1</v>
      </c>
      <c r="CH201" s="898"/>
    </row>
    <row r="202" spans="1:86" ht="13.15" customHeight="1">
      <c r="A202" s="425"/>
      <c r="B202" s="425"/>
      <c r="C202" s="425"/>
      <c r="D202" s="427" t="s">
        <v>16</v>
      </c>
      <c r="E202" s="429" t="s">
        <v>154</v>
      </c>
      <c r="F202" s="428">
        <v>2023</v>
      </c>
      <c r="G202" s="432" t="s">
        <v>186</v>
      </c>
      <c r="H202" s="620">
        <f t="shared" si="182"/>
        <v>0</v>
      </c>
      <c r="I202" s="571">
        <f t="shared" si="183"/>
        <v>0</v>
      </c>
      <c r="J202" s="601">
        <f t="shared" si="184"/>
        <v>0</v>
      </c>
      <c r="K202" s="912"/>
      <c r="L202" s="659"/>
      <c r="M202" s="631"/>
      <c r="N202" s="620">
        <f t="shared" si="185"/>
        <v>0</v>
      </c>
      <c r="O202" s="571">
        <f t="shared" si="186"/>
        <v>0</v>
      </c>
      <c r="P202" s="621">
        <f t="shared" si="187"/>
        <v>0</v>
      </c>
      <c r="Q202" s="439">
        <f t="shared" si="178"/>
        <v>0</v>
      </c>
      <c r="R202" s="431">
        <f t="shared" si="179"/>
        <v>0</v>
      </c>
      <c r="S202" s="509">
        <f t="shared" si="180"/>
        <v>0</v>
      </c>
      <c r="T202" s="912"/>
      <c r="U202" s="631"/>
      <c r="V202" s="912"/>
      <c r="W202" s="658"/>
      <c r="X202" s="631"/>
      <c r="Y202" s="426">
        <f>AE202*H202</f>
        <v>0</v>
      </c>
      <c r="Z202" s="426">
        <f t="shared" si="203"/>
        <v>0</v>
      </c>
      <c r="AA202" s="426">
        <f t="shared" si="203"/>
        <v>0</v>
      </c>
      <c r="AB202" s="426">
        <f>AH202*I202</f>
        <v>0</v>
      </c>
      <c r="AC202" s="632"/>
      <c r="AD202" s="632"/>
      <c r="AE202" s="439">
        <f>_xlfn.NORM.S.DIST(_xlfn.NORM.S.INV(MAX(AVERAGE(AE26,AE48,AE70, AE92, AE114),CR_REF!$D$66))+CR_REF!S24, TRUE)</f>
        <v>5.7248664663970823E-4</v>
      </c>
      <c r="AF202" s="431">
        <f>_xlfn.NORM.S.DIST(_xlfn.NORM.S.INV(MAX(AVERAGE(AF26,AF48,AF70, AF92, AF114),CR_REF!$D$66))+CR_REF!T24, TRUE)</f>
        <v>1.826858382295083E-3</v>
      </c>
      <c r="AG202" s="431">
        <f>AVERAGE(AG26,AG48,AG70, AG92, AG114)*CR_REF!Y24</f>
        <v>0</v>
      </c>
      <c r="AH202" s="431">
        <f>_xlfn.NORM.S.DIST(_xlfn.NORM.S.INV(MAX(AVERAGE(AH26,AH48,AH70,AH92, AH114),CR_REF!$D$66))+CR_REF!V24, TRUE)</f>
        <v>2.4793176173989332E-3</v>
      </c>
      <c r="AI202" s="630"/>
      <c r="AJ202" s="631"/>
      <c r="AK202" s="918"/>
      <c r="AL202" s="632"/>
      <c r="AM202" s="632"/>
      <c r="AN202" s="632"/>
      <c r="AO202" s="632"/>
      <c r="AP202" s="919"/>
      <c r="AQ202" s="439">
        <f>_xlfn.NORM.S.DIST(_xlfn.NORM.S.INV(MAX(AVERAGE(AQ26,AQ48,AQ70, AQ92, AQ114),CR_REF!$D$66))+CR_REF!S24, TRUE)</f>
        <v>5.7248664663970823E-4</v>
      </c>
      <c r="AR202" s="431">
        <f>_xlfn.NORM.S.DIST(_xlfn.NORM.S.INV(MAX(AVERAGE(AR26,AR48,AR70, AR92, AR114),CR_REF!$D$66))+CR_REF!T24, TRUE)</f>
        <v>1.826858382295083E-3</v>
      </c>
      <c r="AS202" s="431">
        <f>AVERAGE(AS26,AS48,AS70, AS92, AS114)*CR_REF!Y24</f>
        <v>0</v>
      </c>
      <c r="AT202" s="431">
        <f>_xlfn.NORM.S.DIST(_xlfn.NORM.S.INV(MAX(AVERAGE(AT26,AT48,AT70, AT92, AT114),CR_REF!$D$66))+CR_REF!V24, TRUE)</f>
        <v>2.4793176173989332E-3</v>
      </c>
      <c r="AU202" s="630"/>
      <c r="AV202" s="631"/>
      <c r="AW202" s="1217">
        <f t="shared" si="194"/>
        <v>0</v>
      </c>
      <c r="AX202" s="1218">
        <f>H202*(1-AE202-AF202)</f>
        <v>0</v>
      </c>
      <c r="AY202" s="1218">
        <f t="shared" si="195"/>
        <v>0</v>
      </c>
      <c r="AZ202" s="1219"/>
      <c r="BA202" s="1218">
        <f t="shared" si="196"/>
        <v>0</v>
      </c>
      <c r="BB202" s="1218">
        <f>I202*(1-AG202-AH202)</f>
        <v>0</v>
      </c>
      <c r="BC202" s="1218">
        <f t="shared" si="197"/>
        <v>0</v>
      </c>
      <c r="BD202" s="1220"/>
      <c r="BE202" s="1218">
        <f t="shared" si="188"/>
        <v>0</v>
      </c>
      <c r="BF202" s="1218">
        <f t="shared" si="193"/>
        <v>0</v>
      </c>
      <c r="BG202" s="1218">
        <f t="shared" si="198"/>
        <v>0</v>
      </c>
      <c r="BH202" s="1227">
        <f t="shared" si="199"/>
        <v>0</v>
      </c>
      <c r="BI202" s="1212">
        <f>MAX(BJ202+BK202,CR_REF!$D$62*CSV_CR_SCEN!AW202)</f>
        <v>0</v>
      </c>
      <c r="BJ202" s="1228">
        <f>AX202*BU202*BV202</f>
        <v>0</v>
      </c>
      <c r="BK202" s="1228">
        <f>AY202*BU202*BV202</f>
        <v>0</v>
      </c>
      <c r="BL202" s="1219"/>
      <c r="BM202" s="1218">
        <f>MAX(BN202+BO202,CR_REF!$D$63*CSV_CR_SCEN!BA202)</f>
        <v>0</v>
      </c>
      <c r="BN202" s="1228">
        <f>BB202*CF202</f>
        <v>0</v>
      </c>
      <c r="BO202" s="1228">
        <f>BC202*CE202</f>
        <v>0</v>
      </c>
      <c r="BP202" s="1220"/>
      <c r="BQ202" s="1218">
        <f>MAX(BR202+BS202+BT202, CR_REF!$D$64*CSV_CR_SCEN!BE202)</f>
        <v>0</v>
      </c>
      <c r="BR202" s="1228">
        <f>BF202*CG202</f>
        <v>0</v>
      </c>
      <c r="BS202" s="1228">
        <f t="shared" si="204"/>
        <v>0</v>
      </c>
      <c r="BT202" s="1228">
        <f t="shared" si="204"/>
        <v>0</v>
      </c>
      <c r="BU202" s="1229">
        <f>AF224</f>
        <v>3.3979428977992539E-3</v>
      </c>
      <c r="BV202" s="1295">
        <f>BZ224</f>
        <v>0.1</v>
      </c>
      <c r="BW202" s="1291"/>
      <c r="BX202" s="1230">
        <f>AH224</f>
        <v>5.5848868002701946E-3</v>
      </c>
      <c r="BY202" s="1239"/>
      <c r="BZ202" s="613">
        <f>MIN(100%,MAX(IFERROR(AVERAGE(BZ26,BZ48,BZ70, BZ92, BZ114),0),BV114)+CR_REF!AB24)</f>
        <v>0.1</v>
      </c>
      <c r="CA202" s="614">
        <f>MIN(100%,MAX(IFERROR(AVERAGE(CA26,CA48,CA70, CA92, CA114),0),BY114)+CR_REF!AB24)</f>
        <v>0.1</v>
      </c>
      <c r="CB202" s="613">
        <f t="shared" si="200"/>
        <v>0</v>
      </c>
      <c r="CC202" s="577">
        <f t="shared" si="201"/>
        <v>0</v>
      </c>
      <c r="CD202" s="614">
        <f t="shared" si="202"/>
        <v>0</v>
      </c>
      <c r="CE202" s="616">
        <f>MIN(IF(CE114&lt;0.05, IF(CF114&lt;0.05, CR_REF!$D$58,CF114), CE114) +CR_REF!$H$78, 0.25)</f>
        <v>0.15000000000000002</v>
      </c>
      <c r="CF202" s="656">
        <f>MIN(IF(CF114&lt;0.05,CR_REF!$D$58,CF114)+CR_REF!$H$78, 0.4)</f>
        <v>0.15000000000000002</v>
      </c>
      <c r="CG202" s="614">
        <f>MIN(100%,MAX(CG114,BY114,BV114)+CR_REF!AB24)</f>
        <v>0.1</v>
      </c>
      <c r="CH202" s="898"/>
    </row>
    <row r="203" spans="1:86" ht="13.15" customHeight="1">
      <c r="A203" s="425"/>
      <c r="B203" s="425"/>
      <c r="C203" s="425"/>
      <c r="D203" s="427" t="s">
        <v>18</v>
      </c>
      <c r="E203" s="429" t="s">
        <v>154</v>
      </c>
      <c r="F203" s="428">
        <v>2023</v>
      </c>
      <c r="G203" s="430" t="s">
        <v>173</v>
      </c>
      <c r="H203" s="620">
        <f t="shared" si="182"/>
        <v>0</v>
      </c>
      <c r="I203" s="571">
        <f t="shared" si="183"/>
        <v>0</v>
      </c>
      <c r="J203" s="601">
        <f t="shared" si="184"/>
        <v>0</v>
      </c>
      <c r="K203" s="912"/>
      <c r="L203" s="659"/>
      <c r="M203" s="631"/>
      <c r="N203" s="620">
        <f t="shared" si="185"/>
        <v>0</v>
      </c>
      <c r="O203" s="571">
        <f t="shared" si="186"/>
        <v>0</v>
      </c>
      <c r="P203" s="621">
        <f t="shared" si="187"/>
        <v>0</v>
      </c>
      <c r="Q203" s="439">
        <f t="shared" si="178"/>
        <v>0</v>
      </c>
      <c r="R203" s="431">
        <f t="shared" si="179"/>
        <v>0</v>
      </c>
      <c r="S203" s="509">
        <f t="shared" si="180"/>
        <v>0</v>
      </c>
      <c r="T203" s="912"/>
      <c r="U203" s="631"/>
      <c r="V203" s="912"/>
      <c r="W203" s="658"/>
      <c r="X203" s="631"/>
      <c r="Y203" s="632"/>
      <c r="Z203" s="632"/>
      <c r="AA203" s="632"/>
      <c r="AB203" s="632"/>
      <c r="AC203" s="632"/>
      <c r="AD203" s="632"/>
      <c r="AE203" s="638"/>
      <c r="AF203" s="630"/>
      <c r="AG203" s="630"/>
      <c r="AH203" s="630"/>
      <c r="AI203" s="630"/>
      <c r="AJ203" s="631"/>
      <c r="AK203" s="918"/>
      <c r="AL203" s="632"/>
      <c r="AM203" s="632"/>
      <c r="AN203" s="632"/>
      <c r="AO203" s="632"/>
      <c r="AP203" s="919"/>
      <c r="AQ203" s="638"/>
      <c r="AR203" s="630"/>
      <c r="AS203" s="630"/>
      <c r="AT203" s="630"/>
      <c r="AU203" s="630"/>
      <c r="AV203" s="631"/>
      <c r="AW203" s="1217">
        <f t="shared" si="194"/>
        <v>0</v>
      </c>
      <c r="AX203" s="1218">
        <f>H203*(1-AE203-AF203)</f>
        <v>0</v>
      </c>
      <c r="AY203" s="1219"/>
      <c r="AZ203" s="1219"/>
      <c r="BA203" s="1218">
        <f t="shared" si="196"/>
        <v>0</v>
      </c>
      <c r="BB203" s="1218">
        <f>I203*(1-AG203-AH203)</f>
        <v>0</v>
      </c>
      <c r="BC203" s="1219"/>
      <c r="BD203" s="1220"/>
      <c r="BE203" s="1218">
        <f t="shared" si="188"/>
        <v>0</v>
      </c>
      <c r="BF203" s="1218">
        <f t="shared" si="193"/>
        <v>0</v>
      </c>
      <c r="BG203" s="1219"/>
      <c r="BH203" s="1221"/>
      <c r="BI203" s="1212">
        <f>MAX(BJ203+BK203,CR_REF!$D$62*CSV_CR_SCEN!AW203)</f>
        <v>0</v>
      </c>
      <c r="BJ203" s="1231">
        <f>N203</f>
        <v>0</v>
      </c>
      <c r="BK203" s="1219"/>
      <c r="BL203" s="1219"/>
      <c r="BM203" s="1218">
        <f>MAX(BN203+BO203,CR_REF!$D$63*CSV_CR_SCEN!BA203)</f>
        <v>0</v>
      </c>
      <c r="BN203" s="1231">
        <f>O203</f>
        <v>0</v>
      </c>
      <c r="BO203" s="1220"/>
      <c r="BP203" s="1220"/>
      <c r="BQ203" s="1218">
        <f>MAX(BR203+BS203+BT203, CR_REF!$D$64*CSV_CR_SCEN!BE203)</f>
        <v>0</v>
      </c>
      <c r="BR203" s="1231">
        <f>P203</f>
        <v>0</v>
      </c>
      <c r="BS203" s="1220"/>
      <c r="BT203" s="1221"/>
      <c r="BU203" s="1223"/>
      <c r="BV203" s="1225"/>
      <c r="BW203" s="1291"/>
      <c r="BX203" s="1224"/>
      <c r="BY203" s="1239"/>
      <c r="BZ203" s="902"/>
      <c r="CA203" s="903"/>
      <c r="CB203" s="613">
        <f t="shared" si="200"/>
        <v>0</v>
      </c>
      <c r="CC203" s="577">
        <f t="shared" si="201"/>
        <v>0</v>
      </c>
      <c r="CD203" s="614">
        <f t="shared" si="202"/>
        <v>0</v>
      </c>
      <c r="CE203" s="653"/>
      <c r="CF203" s="651"/>
      <c r="CG203" s="655"/>
    </row>
    <row r="204" spans="1:86" ht="13.15" customHeight="1" thickBot="1">
      <c r="A204" s="425"/>
      <c r="B204" s="425"/>
      <c r="C204" s="425"/>
      <c r="D204" s="435" t="s">
        <v>18</v>
      </c>
      <c r="E204" s="429" t="s">
        <v>154</v>
      </c>
      <c r="F204" s="428">
        <v>2023</v>
      </c>
      <c r="G204" s="430" t="s">
        <v>149</v>
      </c>
      <c r="H204" s="1203">
        <f t="shared" si="182"/>
        <v>0</v>
      </c>
      <c r="I204" s="1204">
        <f t="shared" si="183"/>
        <v>0</v>
      </c>
      <c r="J204" s="1205">
        <f t="shared" si="184"/>
        <v>0</v>
      </c>
      <c r="K204" s="592"/>
      <c r="L204" s="636"/>
      <c r="M204" s="594"/>
      <c r="N204" s="1203">
        <f t="shared" si="185"/>
        <v>0</v>
      </c>
      <c r="O204" s="1204">
        <f t="shared" si="186"/>
        <v>0</v>
      </c>
      <c r="P204" s="1206">
        <f t="shared" si="187"/>
        <v>0</v>
      </c>
      <c r="Q204" s="1196">
        <f t="shared" si="178"/>
        <v>0</v>
      </c>
      <c r="R204" s="1197">
        <f t="shared" si="179"/>
        <v>0</v>
      </c>
      <c r="S204" s="1198">
        <f t="shared" si="180"/>
        <v>0</v>
      </c>
      <c r="T204" s="592"/>
      <c r="U204" s="594"/>
      <c r="V204" s="592"/>
      <c r="W204" s="593"/>
      <c r="X204" s="594"/>
      <c r="Y204" s="579">
        <f>SUM(Y183,Y184,Y188,Y189,Y190,Y191,Y192,Y193,Y196,Y199,Y203)</f>
        <v>0</v>
      </c>
      <c r="Z204" s="580">
        <f>SUM(Z183,Z184,Z188,Z189,Z190,Z191,Z192,Z193,Z196,Z199,Z203)</f>
        <v>0</v>
      </c>
      <c r="AA204" s="580">
        <f>SUM(AA183,AA184,AA188,AA189,AA190,AA191,AA192,AA193,AA196,AA199,AA203)</f>
        <v>0</v>
      </c>
      <c r="AB204" s="580">
        <f>SUM(AB183,AB184,AB188,AB189,AB190,AB191,AB192,AB193,AB196,AB199,AB203)</f>
        <v>0</v>
      </c>
      <c r="AC204" s="633"/>
      <c r="AD204" s="634"/>
      <c r="AE204" s="1232"/>
      <c r="AF204" s="1233"/>
      <c r="AG204" s="1233"/>
      <c r="AH204" s="1233"/>
      <c r="AI204" s="1233"/>
      <c r="AJ204" s="594"/>
      <c r="AK204" s="1232"/>
      <c r="AL204" s="633"/>
      <c r="AM204" s="633"/>
      <c r="AN204" s="633"/>
      <c r="AO204" s="633"/>
      <c r="AP204" s="634"/>
      <c r="AQ204" s="1232"/>
      <c r="AR204" s="1233"/>
      <c r="AS204" s="1233"/>
      <c r="AT204" s="1233"/>
      <c r="AU204" s="1233"/>
      <c r="AV204" s="594"/>
      <c r="AW204" s="579">
        <f>SUM(AW183,AW184,AW188,AW189,AW190,AW191,AW192,AW193,AW196,AW199,AW203)</f>
        <v>0</v>
      </c>
      <c r="AX204" s="580">
        <f>SUM(AX183,AX184,AX188,AX189,AX190,AX191,AX192,AX193,AX196,AX199,AX203)</f>
        <v>0</v>
      </c>
      <c r="AY204" s="580">
        <f>SUM(AY183,AY184,AY188,AY189,AY190,AY191,AY192,AY193,AY196,AY199,AY203)</f>
        <v>0</v>
      </c>
      <c r="AZ204" s="633"/>
      <c r="BA204" s="580">
        <f>SUM(BA183,BA184,BA188,BA189,BA190,BA191,BA192,BA193,BA196,BA199,BA203)</f>
        <v>0</v>
      </c>
      <c r="BB204" s="580">
        <f>SUM(BB183,BB184,BB188,BB189,BB190,BB191,BB192,BB193,BB196,BB199,BB203)</f>
        <v>0</v>
      </c>
      <c r="BC204" s="580">
        <f>SUM(BC183,BC184,BC188,BC189,BC190,BC191,BC192,BC193,BC196,BC199,BC203)</f>
        <v>0</v>
      </c>
      <c r="BD204" s="633"/>
      <c r="BE204" s="580">
        <f t="shared" ref="BE204:BK204" si="205">SUM(BE183,BE184,BE188,BE189,BE190,BE191,BE192,BE193,BE196,BE199,BE203)</f>
        <v>0</v>
      </c>
      <c r="BF204" s="580">
        <f t="shared" si="193"/>
        <v>0</v>
      </c>
      <c r="BG204" s="580">
        <f t="shared" si="205"/>
        <v>0</v>
      </c>
      <c r="BH204" s="581">
        <f t="shared" si="205"/>
        <v>0</v>
      </c>
      <c r="BI204" s="908">
        <f t="shared" si="205"/>
        <v>0</v>
      </c>
      <c r="BJ204" s="580">
        <f t="shared" si="205"/>
        <v>0</v>
      </c>
      <c r="BK204" s="580">
        <f t="shared" si="205"/>
        <v>0</v>
      </c>
      <c r="BL204" s="633"/>
      <c r="BM204" s="580">
        <f>SUM(BM183,BM184,BM188,BM189,BM190,BM191,BM192,BM193,BM196,BM199,BM203)</f>
        <v>0</v>
      </c>
      <c r="BN204" s="580">
        <f>SUM(BN183,BN184,BN188,BN189,BN190,BN191,BN192,BN193,BN196,BN199,BN203)</f>
        <v>0</v>
      </c>
      <c r="BO204" s="580">
        <f>SUM(BO183,BO184,BO188,BO189,BO190,BO191,BO192,BO193,BO196,BO199,BO203)</f>
        <v>0</v>
      </c>
      <c r="BP204" s="633"/>
      <c r="BQ204" s="580">
        <f>SUM(BQ183,BQ184,BQ188,BQ189,BQ190,BQ191,BQ192,BQ193,BQ196,BQ199,BQ203)</f>
        <v>0</v>
      </c>
      <c r="BR204" s="580">
        <f>SUM(BR183,BR184,BR188,BR189,BR190,BR191,BR192,BR193,BR196,BR199,BR203)</f>
        <v>0</v>
      </c>
      <c r="BS204" s="580">
        <f>SUM(BS183,BS184,BS188,BS189,BS190,BS191,BS192,BS193,BS196,BS199,BS203)</f>
        <v>0</v>
      </c>
      <c r="BT204" s="581">
        <f>SUM(BT183,BT184,BT188,BT189,BT190,BT191,BT192,BT193,BT196,BT199,BT203)</f>
        <v>0</v>
      </c>
      <c r="BU204" s="604"/>
      <c r="BV204" s="606"/>
      <c r="BW204" s="1292"/>
      <c r="BX204" s="633"/>
      <c r="BY204" s="899"/>
      <c r="BZ204" s="1234"/>
      <c r="CA204" s="1235"/>
      <c r="CB204" s="1199">
        <f t="shared" si="200"/>
        <v>0</v>
      </c>
      <c r="CC204" s="1201">
        <f t="shared" si="201"/>
        <v>0</v>
      </c>
      <c r="CD204" s="1200">
        <f t="shared" si="202"/>
        <v>0</v>
      </c>
      <c r="CE204" s="1236"/>
      <c r="CF204" s="1237"/>
      <c r="CG204" s="1235"/>
    </row>
    <row r="205" spans="1:86" ht="13.15" customHeight="1">
      <c r="A205" s="425"/>
      <c r="B205" s="425"/>
      <c r="C205" s="425"/>
      <c r="D205" s="427" t="s">
        <v>18</v>
      </c>
      <c r="E205" s="429" t="s">
        <v>154</v>
      </c>
      <c r="F205" s="428">
        <v>2024</v>
      </c>
      <c r="G205" s="430" t="s">
        <v>189</v>
      </c>
      <c r="H205" s="617">
        <f t="shared" ref="H205:H248" si="206">IF(ISNUMBER(AW183),AW183,0)</f>
        <v>0</v>
      </c>
      <c r="I205" s="618">
        <f t="shared" ref="I205:I248" si="207">IF(ISNUMBER(BA183),BA183,0)</f>
        <v>0</v>
      </c>
      <c r="J205" s="625">
        <f t="shared" ref="J205:J248" si="208">IF(ISNUMBER(BE183),BE183,0)</f>
        <v>0</v>
      </c>
      <c r="K205" s="909"/>
      <c r="L205" s="910"/>
      <c r="M205" s="911"/>
      <c r="N205" s="617">
        <f t="shared" ref="N205:N248" si="209">IF(ISNUMBER(BI183),BI183,0)</f>
        <v>0</v>
      </c>
      <c r="O205" s="618">
        <f t="shared" ref="O205:O248" si="210">IF(ISNUMBER(BM183),BM183,0)</f>
        <v>0</v>
      </c>
      <c r="P205" s="619">
        <f t="shared" ref="P205:P248" si="211">IF(ISNUMBER(BQ183),BQ183,0)</f>
        <v>0</v>
      </c>
      <c r="Q205" s="599">
        <f t="shared" si="178"/>
        <v>0</v>
      </c>
      <c r="R205" s="438">
        <f t="shared" si="179"/>
        <v>0</v>
      </c>
      <c r="S205" s="600">
        <f t="shared" si="180"/>
        <v>0</v>
      </c>
      <c r="T205" s="909"/>
      <c r="U205" s="911"/>
      <c r="V205" s="909"/>
      <c r="W205" s="639"/>
      <c r="X205" s="911"/>
      <c r="Y205" s="632"/>
      <c r="Z205" s="632"/>
      <c r="AA205" s="632"/>
      <c r="AB205" s="632"/>
      <c r="AC205" s="632"/>
      <c r="AD205" s="632"/>
      <c r="AE205" s="637"/>
      <c r="AF205" s="629"/>
      <c r="AG205" s="629"/>
      <c r="AH205" s="629"/>
      <c r="AI205" s="629"/>
      <c r="AJ205" s="911"/>
      <c r="AK205" s="915"/>
      <c r="AL205" s="916"/>
      <c r="AM205" s="916"/>
      <c r="AN205" s="916"/>
      <c r="AO205" s="916"/>
      <c r="AP205" s="917"/>
      <c r="AQ205" s="637"/>
      <c r="AR205" s="629"/>
      <c r="AS205" s="629"/>
      <c r="AT205" s="629"/>
      <c r="AU205" s="629"/>
      <c r="AV205" s="911"/>
      <c r="AW205" s="1207">
        <f>AX205+AY205</f>
        <v>0</v>
      </c>
      <c r="AX205" s="1208">
        <f>H205*(1-AE205-AF205)</f>
        <v>0</v>
      </c>
      <c r="AY205" s="1209"/>
      <c r="AZ205" s="1209"/>
      <c r="BA205" s="1210"/>
      <c r="BB205" s="1210"/>
      <c r="BC205" s="1209"/>
      <c r="BD205" s="1210"/>
      <c r="BE205" s="1210"/>
      <c r="BF205" s="1210"/>
      <c r="BG205" s="1209"/>
      <c r="BH205" s="1211"/>
      <c r="BI205" s="1212">
        <f>MAX(BJ205+BK205,CR_REF!$E$62*CSV_CR_SCEN!AW205)</f>
        <v>0</v>
      </c>
      <c r="BJ205" s="1213">
        <f>N205</f>
        <v>0</v>
      </c>
      <c r="BK205" s="1209"/>
      <c r="BL205" s="1209"/>
      <c r="BM205" s="1209"/>
      <c r="BN205" s="1209"/>
      <c r="BO205" s="1210"/>
      <c r="BP205" s="1210"/>
      <c r="BQ205" s="1210"/>
      <c r="BR205" s="1210"/>
      <c r="BS205" s="1210"/>
      <c r="BT205" s="1211"/>
      <c r="BU205" s="1214"/>
      <c r="BV205" s="1216"/>
      <c r="BW205" s="1290"/>
      <c r="BX205" s="1215"/>
      <c r="BY205" s="1216"/>
      <c r="BZ205" s="653"/>
      <c r="CA205" s="651"/>
      <c r="CB205" s="610">
        <f t="shared" si="200"/>
        <v>0</v>
      </c>
      <c r="CC205" s="611">
        <f t="shared" si="201"/>
        <v>0</v>
      </c>
      <c r="CD205" s="612">
        <f t="shared" si="202"/>
        <v>0</v>
      </c>
      <c r="CE205" s="652"/>
      <c r="CF205" s="654"/>
      <c r="CG205" s="655"/>
    </row>
    <row r="206" spans="1:86" ht="13.15" customHeight="1">
      <c r="A206" s="425"/>
      <c r="B206" s="425"/>
      <c r="C206" s="425"/>
      <c r="D206" s="427" t="s">
        <v>18</v>
      </c>
      <c r="E206" s="429" t="s">
        <v>154</v>
      </c>
      <c r="F206" s="428">
        <v>2024</v>
      </c>
      <c r="G206" s="430" t="s">
        <v>400</v>
      </c>
      <c r="H206" s="620">
        <f t="shared" si="206"/>
        <v>0</v>
      </c>
      <c r="I206" s="571">
        <f t="shared" si="207"/>
        <v>0</v>
      </c>
      <c r="J206" s="601">
        <f t="shared" si="208"/>
        <v>0</v>
      </c>
      <c r="K206" s="912"/>
      <c r="L206" s="659"/>
      <c r="M206" s="631"/>
      <c r="N206" s="620">
        <f t="shared" si="209"/>
        <v>0</v>
      </c>
      <c r="O206" s="571">
        <f t="shared" si="210"/>
        <v>0</v>
      </c>
      <c r="P206" s="621">
        <f t="shared" si="211"/>
        <v>0</v>
      </c>
      <c r="Q206" s="439">
        <f t="shared" si="178"/>
        <v>0</v>
      </c>
      <c r="R206" s="431">
        <f t="shared" si="179"/>
        <v>0</v>
      </c>
      <c r="S206" s="509">
        <f t="shared" si="180"/>
        <v>0</v>
      </c>
      <c r="T206" s="912"/>
      <c r="U206" s="631"/>
      <c r="V206" s="912"/>
      <c r="W206" s="658"/>
      <c r="X206" s="631"/>
      <c r="Y206" s="632"/>
      <c r="Z206" s="632"/>
      <c r="AA206" s="632"/>
      <c r="AB206" s="632"/>
      <c r="AC206" s="632"/>
      <c r="AD206" s="632"/>
      <c r="AE206" s="638"/>
      <c r="AF206" s="630"/>
      <c r="AG206" s="630"/>
      <c r="AH206" s="630"/>
      <c r="AI206" s="630"/>
      <c r="AJ206" s="631"/>
      <c r="AK206" s="918"/>
      <c r="AL206" s="632"/>
      <c r="AM206" s="632"/>
      <c r="AN206" s="632"/>
      <c r="AO206" s="632"/>
      <c r="AP206" s="919"/>
      <c r="AQ206" s="638"/>
      <c r="AR206" s="630"/>
      <c r="AS206" s="630"/>
      <c r="AT206" s="630"/>
      <c r="AU206" s="630"/>
      <c r="AV206" s="631"/>
      <c r="AW206" s="1217">
        <f>AW207+AW208+AW209</f>
        <v>0</v>
      </c>
      <c r="AX206" s="1218">
        <f>AX207+AX208+AX209</f>
        <v>0</v>
      </c>
      <c r="AY206" s="1219"/>
      <c r="AZ206" s="1219"/>
      <c r="BA206" s="1218">
        <f>BA207+BA208+BA209</f>
        <v>0</v>
      </c>
      <c r="BB206" s="1218">
        <f>BB207+BB208+BB209</f>
        <v>0</v>
      </c>
      <c r="BC206" s="1219"/>
      <c r="BD206" s="1220"/>
      <c r="BE206" s="1218">
        <f t="shared" ref="BE206:BE225" si="212">BF206+BG206+BH206</f>
        <v>0</v>
      </c>
      <c r="BF206" s="1218">
        <f>BF184</f>
        <v>0</v>
      </c>
      <c r="BG206" s="1219"/>
      <c r="BH206" s="1221"/>
      <c r="BI206" s="1212">
        <f>MAX(BJ206+BK206,CR_REF!$E$62*CSV_CR_SCEN!AW206)</f>
        <v>0</v>
      </c>
      <c r="BJ206" s="1222">
        <f>BJ207+BJ208+BJ209</f>
        <v>0</v>
      </c>
      <c r="BK206" s="1219"/>
      <c r="BL206" s="1219"/>
      <c r="BM206" s="1218">
        <f>MAX(BN206+BO206,CR_REF!$D$63*CSV_CR_SCEN!BA206)</f>
        <v>0</v>
      </c>
      <c r="BN206" s="1222">
        <f>BN207+BN208+BN209</f>
        <v>0</v>
      </c>
      <c r="BO206" s="1220"/>
      <c r="BP206" s="1220"/>
      <c r="BQ206" s="1218">
        <f>MAX(BR206+BS206+BT206, CR_REF!$D$64*CSV_CR_SCEN!BE206)</f>
        <v>0</v>
      </c>
      <c r="BR206" s="1222">
        <f>BR207+BR208+BR209</f>
        <v>0</v>
      </c>
      <c r="BS206" s="1220"/>
      <c r="BT206" s="1220"/>
      <c r="BU206" s="1223"/>
      <c r="BV206" s="1225"/>
      <c r="BW206" s="1291"/>
      <c r="BX206" s="1224"/>
      <c r="BY206" s="1225"/>
      <c r="BZ206" s="921"/>
      <c r="CA206" s="650"/>
      <c r="CB206" s="613">
        <f t="shared" si="200"/>
        <v>0</v>
      </c>
      <c r="CC206" s="577">
        <f t="shared" si="201"/>
        <v>0</v>
      </c>
      <c r="CD206" s="614">
        <f t="shared" si="202"/>
        <v>0</v>
      </c>
      <c r="CE206" s="653"/>
      <c r="CF206" s="651"/>
      <c r="CG206" s="655"/>
    </row>
    <row r="207" spans="1:86" ht="13.15" customHeight="1">
      <c r="A207" s="425"/>
      <c r="B207" s="425"/>
      <c r="C207" s="425"/>
      <c r="D207" s="427" t="s">
        <v>16</v>
      </c>
      <c r="E207" s="429" t="s">
        <v>154</v>
      </c>
      <c r="F207" s="428">
        <v>2024</v>
      </c>
      <c r="G207" s="432" t="s">
        <v>587</v>
      </c>
      <c r="H207" s="620">
        <f t="shared" si="206"/>
        <v>0</v>
      </c>
      <c r="I207" s="571">
        <f t="shared" si="207"/>
        <v>0</v>
      </c>
      <c r="J207" s="601">
        <f t="shared" si="208"/>
        <v>0</v>
      </c>
      <c r="K207" s="912"/>
      <c r="L207" s="659"/>
      <c r="M207" s="631"/>
      <c r="N207" s="620">
        <f t="shared" si="209"/>
        <v>0</v>
      </c>
      <c r="O207" s="571">
        <f t="shared" si="210"/>
        <v>0</v>
      </c>
      <c r="P207" s="621">
        <f t="shared" si="211"/>
        <v>0</v>
      </c>
      <c r="Q207" s="439">
        <f t="shared" si="178"/>
        <v>0</v>
      </c>
      <c r="R207" s="431">
        <f t="shared" si="179"/>
        <v>0</v>
      </c>
      <c r="S207" s="509">
        <f t="shared" si="180"/>
        <v>0</v>
      </c>
      <c r="T207" s="912"/>
      <c r="U207" s="631"/>
      <c r="V207" s="912"/>
      <c r="W207" s="658"/>
      <c r="X207" s="631"/>
      <c r="Y207" s="632"/>
      <c r="Z207" s="632"/>
      <c r="AA207" s="632"/>
      <c r="AB207" s="632"/>
      <c r="AC207" s="632"/>
      <c r="AD207" s="632"/>
      <c r="AE207" s="638"/>
      <c r="AF207" s="630"/>
      <c r="AG207" s="630"/>
      <c r="AH207" s="630"/>
      <c r="AI207" s="630"/>
      <c r="AJ207" s="631"/>
      <c r="AK207" s="918"/>
      <c r="AL207" s="632"/>
      <c r="AM207" s="632"/>
      <c r="AN207" s="632"/>
      <c r="AO207" s="632"/>
      <c r="AP207" s="919"/>
      <c r="AQ207" s="638"/>
      <c r="AR207" s="630"/>
      <c r="AS207" s="630"/>
      <c r="AT207" s="630"/>
      <c r="AU207" s="630"/>
      <c r="AV207" s="631"/>
      <c r="AW207" s="1217">
        <f t="shared" ref="AW207:AW214" si="213">AX207+AY207</f>
        <v>0</v>
      </c>
      <c r="AX207" s="1218">
        <f t="shared" ref="AX207:AX214" si="214">H207*(1-AE207-AF207)</f>
        <v>0</v>
      </c>
      <c r="AY207" s="1219"/>
      <c r="AZ207" s="1219"/>
      <c r="BA207" s="1218">
        <f t="shared" ref="BA207:BA214" si="215">BB207+BC207</f>
        <v>0</v>
      </c>
      <c r="BB207" s="1218">
        <f t="shared" ref="BB207:BB214" si="216">I207*(1-AG207-AH207)</f>
        <v>0</v>
      </c>
      <c r="BC207" s="1219"/>
      <c r="BD207" s="1220"/>
      <c r="BE207" s="1218">
        <f t="shared" si="212"/>
        <v>0</v>
      </c>
      <c r="BF207" s="1218">
        <f t="shared" ref="BF207:BF225" si="217">BF185</f>
        <v>0</v>
      </c>
      <c r="BG207" s="1219"/>
      <c r="BH207" s="1221"/>
      <c r="BI207" s="1212">
        <f>MAX(BJ207+BK207,CR_REF!$D$62*CSV_CR_SCEN!AW207)</f>
        <v>0</v>
      </c>
      <c r="BJ207" s="1222">
        <f>AX207*BU207*BV207</f>
        <v>0</v>
      </c>
      <c r="BK207" s="1219"/>
      <c r="BL207" s="1219"/>
      <c r="BM207" s="1218">
        <f>MAX(BN207+BO207,CR_REF!$D$63*CSV_CR_SCEN!BA207)</f>
        <v>0</v>
      </c>
      <c r="BN207" s="1222">
        <f>BB207*CF207</f>
        <v>0</v>
      </c>
      <c r="BO207" s="1220"/>
      <c r="BP207" s="1220"/>
      <c r="BQ207" s="1218">
        <f>MAX(BR207+BS207+BT207, CR_REF!$D$64*CSV_CR_SCEN!BE207)</f>
        <v>0</v>
      </c>
      <c r="BR207" s="1222">
        <f>BF207*CG207</f>
        <v>0</v>
      </c>
      <c r="BS207" s="1220"/>
      <c r="BT207" s="1220"/>
      <c r="BU207" s="1226">
        <f>BU97*CR_REF!AF29</f>
        <v>0</v>
      </c>
      <c r="BV207" s="1294">
        <f>MIN(100%,BV97+CR_REF!AB29)</f>
        <v>0.1</v>
      </c>
      <c r="BW207" s="1291"/>
      <c r="BX207" s="1224"/>
      <c r="BY207" s="1225"/>
      <c r="BZ207" s="921"/>
      <c r="CA207" s="650"/>
      <c r="CB207" s="613">
        <f t="shared" si="200"/>
        <v>0</v>
      </c>
      <c r="CC207" s="577">
        <f t="shared" si="201"/>
        <v>0</v>
      </c>
      <c r="CD207" s="614">
        <f t="shared" si="202"/>
        <v>0</v>
      </c>
      <c r="CE207" s="653"/>
      <c r="CF207" s="577">
        <f>MIN(IF(CF97&lt;0.05,CR_REF!$D$58,CF97)+CR_REF!$I$78, 0.4)</f>
        <v>0.15000000000000002</v>
      </c>
      <c r="CG207" s="614">
        <f>MIN(100%,MAX(CG97,BY97,BV97)+CR_REF!AB29)</f>
        <v>0.1</v>
      </c>
    </row>
    <row r="208" spans="1:86" ht="13.15" customHeight="1">
      <c r="A208" s="425"/>
      <c r="B208" s="425"/>
      <c r="C208" s="425"/>
      <c r="D208" s="427" t="s">
        <v>16</v>
      </c>
      <c r="E208" s="429" t="s">
        <v>154</v>
      </c>
      <c r="F208" s="428">
        <v>2024</v>
      </c>
      <c r="G208" s="432" t="s">
        <v>589</v>
      </c>
      <c r="H208" s="620">
        <f t="shared" si="206"/>
        <v>0</v>
      </c>
      <c r="I208" s="571">
        <f t="shared" si="207"/>
        <v>0</v>
      </c>
      <c r="J208" s="601">
        <f t="shared" si="208"/>
        <v>0</v>
      </c>
      <c r="K208" s="912"/>
      <c r="L208" s="659"/>
      <c r="M208" s="631"/>
      <c r="N208" s="620">
        <f t="shared" si="209"/>
        <v>0</v>
      </c>
      <c r="O208" s="571">
        <f t="shared" si="210"/>
        <v>0</v>
      </c>
      <c r="P208" s="621">
        <f t="shared" si="211"/>
        <v>0</v>
      </c>
      <c r="Q208" s="439">
        <f t="shared" si="178"/>
        <v>0</v>
      </c>
      <c r="R208" s="431">
        <f t="shared" si="179"/>
        <v>0</v>
      </c>
      <c r="S208" s="509">
        <f t="shared" si="180"/>
        <v>0</v>
      </c>
      <c r="T208" s="912"/>
      <c r="U208" s="631"/>
      <c r="V208" s="912"/>
      <c r="W208" s="658"/>
      <c r="X208" s="631"/>
      <c r="Y208" s="632"/>
      <c r="Z208" s="632"/>
      <c r="AA208" s="632"/>
      <c r="AB208" s="632"/>
      <c r="AC208" s="632"/>
      <c r="AD208" s="632"/>
      <c r="AE208" s="638"/>
      <c r="AF208" s="630"/>
      <c r="AG208" s="630"/>
      <c r="AH208" s="630"/>
      <c r="AI208" s="630"/>
      <c r="AJ208" s="631"/>
      <c r="AK208" s="918"/>
      <c r="AL208" s="632"/>
      <c r="AM208" s="632"/>
      <c r="AN208" s="632"/>
      <c r="AO208" s="632"/>
      <c r="AP208" s="919"/>
      <c r="AQ208" s="638"/>
      <c r="AR208" s="630"/>
      <c r="AS208" s="630"/>
      <c r="AT208" s="630"/>
      <c r="AU208" s="630"/>
      <c r="AV208" s="631"/>
      <c r="AW208" s="1217">
        <f t="shared" si="213"/>
        <v>0</v>
      </c>
      <c r="AX208" s="1218">
        <f t="shared" si="214"/>
        <v>0</v>
      </c>
      <c r="AY208" s="1219"/>
      <c r="AZ208" s="1219"/>
      <c r="BA208" s="1218">
        <f t="shared" si="215"/>
        <v>0</v>
      </c>
      <c r="BB208" s="1218">
        <f t="shared" si="216"/>
        <v>0</v>
      </c>
      <c r="BC208" s="1219"/>
      <c r="BD208" s="1220"/>
      <c r="BE208" s="1218">
        <f t="shared" si="212"/>
        <v>0</v>
      </c>
      <c r="BF208" s="1218">
        <f t="shared" si="217"/>
        <v>0</v>
      </c>
      <c r="BG208" s="1219"/>
      <c r="BH208" s="1221"/>
      <c r="BI208" s="1212">
        <f>MAX(BJ208+BK208,CR_REF!$D$62*CSV_CR_SCEN!AW208)</f>
        <v>0</v>
      </c>
      <c r="BJ208" s="1222">
        <f>AX208*BU208*BV208</f>
        <v>0</v>
      </c>
      <c r="BK208" s="1219"/>
      <c r="BL208" s="1219"/>
      <c r="BM208" s="1218">
        <f>MAX(BN208+BO208,CR_REF!$D$63*CSV_CR_SCEN!BA208)</f>
        <v>0</v>
      </c>
      <c r="BN208" s="1222">
        <f>BB208*CF208</f>
        <v>0</v>
      </c>
      <c r="BO208" s="1220"/>
      <c r="BP208" s="1220"/>
      <c r="BQ208" s="1218">
        <f>MAX(BR208+BS208+BT208, CR_REF!$D$64*CSV_CR_SCEN!BE208)</f>
        <v>0</v>
      </c>
      <c r="BR208" s="1222">
        <f>BF208*CG208</f>
        <v>0</v>
      </c>
      <c r="BS208" s="1220"/>
      <c r="BT208" s="1220"/>
      <c r="BU208" s="1226">
        <f>BU98*CR_REF!AF30</f>
        <v>0</v>
      </c>
      <c r="BV208" s="1294">
        <f>MIN(100%,BV98+CR_REF!AB30)</f>
        <v>0.1</v>
      </c>
      <c r="BW208" s="1291"/>
      <c r="BX208" s="1224"/>
      <c r="BY208" s="1225"/>
      <c r="BZ208" s="921"/>
      <c r="CA208" s="650"/>
      <c r="CB208" s="613">
        <f t="shared" si="200"/>
        <v>0</v>
      </c>
      <c r="CC208" s="577">
        <f t="shared" si="201"/>
        <v>0</v>
      </c>
      <c r="CD208" s="614">
        <f t="shared" si="202"/>
        <v>0</v>
      </c>
      <c r="CE208" s="653"/>
      <c r="CF208" s="577">
        <f>MIN(IF(CF98&lt;0.05,CR_REF!$D$58,CF98)+CR_REF!$I$78, 0.4)</f>
        <v>0.15000000000000002</v>
      </c>
      <c r="CG208" s="614">
        <f>MIN(100%,MAX(CG98,BY98,BV98)+CR_REF!AB30)</f>
        <v>0.1</v>
      </c>
    </row>
    <row r="209" spans="1:85" ht="13.15" customHeight="1">
      <c r="A209" s="425"/>
      <c r="B209" s="425"/>
      <c r="C209" s="425"/>
      <c r="D209" s="427" t="s">
        <v>16</v>
      </c>
      <c r="E209" s="429" t="s">
        <v>154</v>
      </c>
      <c r="F209" s="428">
        <v>2024</v>
      </c>
      <c r="G209" s="432" t="s">
        <v>584</v>
      </c>
      <c r="H209" s="620">
        <f t="shared" si="206"/>
        <v>0</v>
      </c>
      <c r="I209" s="571">
        <f t="shared" si="207"/>
        <v>0</v>
      </c>
      <c r="J209" s="601">
        <f t="shared" si="208"/>
        <v>0</v>
      </c>
      <c r="K209" s="912"/>
      <c r="L209" s="659"/>
      <c r="M209" s="631"/>
      <c r="N209" s="620">
        <f t="shared" si="209"/>
        <v>0</v>
      </c>
      <c r="O209" s="571">
        <f t="shared" si="210"/>
        <v>0</v>
      </c>
      <c r="P209" s="621">
        <f t="shared" si="211"/>
        <v>0</v>
      </c>
      <c r="Q209" s="439">
        <f t="shared" si="178"/>
        <v>0</v>
      </c>
      <c r="R209" s="431">
        <f t="shared" si="179"/>
        <v>0</v>
      </c>
      <c r="S209" s="509">
        <f t="shared" si="180"/>
        <v>0</v>
      </c>
      <c r="T209" s="912"/>
      <c r="U209" s="631"/>
      <c r="V209" s="912"/>
      <c r="W209" s="658"/>
      <c r="X209" s="631"/>
      <c r="Y209" s="632"/>
      <c r="Z209" s="632"/>
      <c r="AA209" s="632"/>
      <c r="AB209" s="632"/>
      <c r="AC209" s="632"/>
      <c r="AD209" s="632"/>
      <c r="AE209" s="638"/>
      <c r="AF209" s="630"/>
      <c r="AG209" s="630"/>
      <c r="AH209" s="630"/>
      <c r="AI209" s="630"/>
      <c r="AJ209" s="631"/>
      <c r="AK209" s="918"/>
      <c r="AL209" s="632"/>
      <c r="AM209" s="632"/>
      <c r="AN209" s="632"/>
      <c r="AO209" s="632"/>
      <c r="AP209" s="919"/>
      <c r="AQ209" s="638"/>
      <c r="AR209" s="630"/>
      <c r="AS209" s="630"/>
      <c r="AT209" s="630"/>
      <c r="AU209" s="630"/>
      <c r="AV209" s="631"/>
      <c r="AW209" s="1217">
        <f t="shared" si="213"/>
        <v>0</v>
      </c>
      <c r="AX209" s="1218">
        <f t="shared" si="214"/>
        <v>0</v>
      </c>
      <c r="AY209" s="1219"/>
      <c r="AZ209" s="1219"/>
      <c r="BA209" s="1218">
        <f t="shared" si="215"/>
        <v>0</v>
      </c>
      <c r="BB209" s="1218">
        <f t="shared" si="216"/>
        <v>0</v>
      </c>
      <c r="BC209" s="1219"/>
      <c r="BD209" s="1220"/>
      <c r="BE209" s="1218">
        <f t="shared" si="212"/>
        <v>0</v>
      </c>
      <c r="BF209" s="1218">
        <f t="shared" si="217"/>
        <v>0</v>
      </c>
      <c r="BG209" s="1219"/>
      <c r="BH209" s="1221"/>
      <c r="BI209" s="1212">
        <f>MAX(BJ209+BK209,CR_REF!$D$62*CSV_CR_SCEN!AW209)</f>
        <v>0</v>
      </c>
      <c r="BJ209" s="1222">
        <f>AX209*BU209*BV209</f>
        <v>0</v>
      </c>
      <c r="BK209" s="1219"/>
      <c r="BL209" s="1219"/>
      <c r="BM209" s="1218">
        <f>MAX(BN209+BO209,CR_REF!$D$63*CSV_CR_SCEN!BA209)</f>
        <v>0</v>
      </c>
      <c r="BN209" s="1222">
        <f>BB209*CF209</f>
        <v>0</v>
      </c>
      <c r="BO209" s="1220"/>
      <c r="BP209" s="1220"/>
      <c r="BQ209" s="1218">
        <f>MAX(BR209+BS209+BT209, CR_REF!$D$64*CSV_CR_SCEN!BE209)</f>
        <v>0</v>
      </c>
      <c r="BR209" s="1222">
        <f>BF209*CG209</f>
        <v>0</v>
      </c>
      <c r="BS209" s="1220"/>
      <c r="BT209" s="1220"/>
      <c r="BU209" s="1226">
        <f>BU99*CR_REF!AF31</f>
        <v>0</v>
      </c>
      <c r="BV209" s="1294">
        <f>MIN(100%,BV99+CR_REF!AB31)</f>
        <v>0.1</v>
      </c>
      <c r="BW209" s="1291"/>
      <c r="BX209" s="1224"/>
      <c r="BY209" s="1225"/>
      <c r="BZ209" s="921"/>
      <c r="CA209" s="650"/>
      <c r="CB209" s="613">
        <f t="shared" si="200"/>
        <v>0</v>
      </c>
      <c r="CC209" s="577">
        <f t="shared" si="201"/>
        <v>0</v>
      </c>
      <c r="CD209" s="614">
        <f t="shared" si="202"/>
        <v>0</v>
      </c>
      <c r="CE209" s="653"/>
      <c r="CF209" s="577">
        <f>MIN(IF(CF99&lt;0.05,CR_REF!$D$58,CF99)+CR_REF!$I$78, 0.4)</f>
        <v>0.15000000000000002</v>
      </c>
      <c r="CG209" s="614">
        <f>MIN(100%,MAX(CG99,BY99,BV99)+CR_REF!AB31)</f>
        <v>0.1</v>
      </c>
    </row>
    <row r="210" spans="1:85" ht="13.15" customHeight="1">
      <c r="A210" s="425"/>
      <c r="B210" s="425"/>
      <c r="C210" s="425"/>
      <c r="D210" s="427" t="s">
        <v>18</v>
      </c>
      <c r="E210" s="429" t="s">
        <v>154</v>
      </c>
      <c r="F210" s="428">
        <v>2024</v>
      </c>
      <c r="G210" s="430" t="s">
        <v>180</v>
      </c>
      <c r="H210" s="620">
        <f t="shared" si="206"/>
        <v>0</v>
      </c>
      <c r="I210" s="571">
        <f t="shared" si="207"/>
        <v>0</v>
      </c>
      <c r="J210" s="601">
        <f t="shared" si="208"/>
        <v>0</v>
      </c>
      <c r="K210" s="912"/>
      <c r="L210" s="659"/>
      <c r="M210" s="631"/>
      <c r="N210" s="620">
        <f t="shared" si="209"/>
        <v>0</v>
      </c>
      <c r="O210" s="571">
        <f t="shared" si="210"/>
        <v>0</v>
      </c>
      <c r="P210" s="621">
        <f t="shared" si="211"/>
        <v>0</v>
      </c>
      <c r="Q210" s="439">
        <f t="shared" si="178"/>
        <v>0</v>
      </c>
      <c r="R210" s="431">
        <f t="shared" si="179"/>
        <v>0</v>
      </c>
      <c r="S210" s="509">
        <f t="shared" si="180"/>
        <v>0</v>
      </c>
      <c r="T210" s="912"/>
      <c r="U210" s="631"/>
      <c r="V210" s="912"/>
      <c r="W210" s="658"/>
      <c r="X210" s="631"/>
      <c r="Y210" s="632"/>
      <c r="Z210" s="632"/>
      <c r="AA210" s="632"/>
      <c r="AB210" s="632"/>
      <c r="AC210" s="632"/>
      <c r="AD210" s="632"/>
      <c r="AE210" s="638"/>
      <c r="AF210" s="630"/>
      <c r="AG210" s="630"/>
      <c r="AH210" s="630"/>
      <c r="AI210" s="630"/>
      <c r="AJ210" s="631"/>
      <c r="AK210" s="918"/>
      <c r="AL210" s="632"/>
      <c r="AM210" s="632"/>
      <c r="AN210" s="632"/>
      <c r="AO210" s="632"/>
      <c r="AP210" s="919"/>
      <c r="AQ210" s="638"/>
      <c r="AR210" s="630"/>
      <c r="AS210" s="630"/>
      <c r="AT210" s="630"/>
      <c r="AU210" s="630"/>
      <c r="AV210" s="631"/>
      <c r="AW210" s="1217">
        <f t="shared" si="213"/>
        <v>0</v>
      </c>
      <c r="AX210" s="1218">
        <f t="shared" si="214"/>
        <v>0</v>
      </c>
      <c r="AY210" s="1219"/>
      <c r="AZ210" s="1219"/>
      <c r="BA210" s="1218">
        <f t="shared" si="215"/>
        <v>0</v>
      </c>
      <c r="BB210" s="1218">
        <f t="shared" si="216"/>
        <v>0</v>
      </c>
      <c r="BC210" s="1219"/>
      <c r="BD210" s="1220"/>
      <c r="BE210" s="1218">
        <f t="shared" si="212"/>
        <v>0</v>
      </c>
      <c r="BF210" s="1218">
        <f t="shared" si="217"/>
        <v>0</v>
      </c>
      <c r="BG210" s="1219"/>
      <c r="BH210" s="1221"/>
      <c r="BI210" s="1212">
        <f>MAX(BJ210+BK210,CR_REF!$D$62*CSV_CR_SCEN!AW210)</f>
        <v>0</v>
      </c>
      <c r="BJ210" s="1222">
        <f>AX210*BU210*BV210</f>
        <v>0</v>
      </c>
      <c r="BK210" s="1219"/>
      <c r="BL210" s="1219"/>
      <c r="BM210" s="1218">
        <f>MAX(BN210+BO210,CR_REF!$D$63*CSV_CR_SCEN!BA210)</f>
        <v>0</v>
      </c>
      <c r="BN210" s="1222">
        <f>BB210*CF210</f>
        <v>0</v>
      </c>
      <c r="BO210" s="1220"/>
      <c r="BP210" s="1220"/>
      <c r="BQ210" s="1218">
        <f>MAX(BR210+BS210+BT210, CR_REF!$D$64*CSV_CR_SCEN!BE210)</f>
        <v>0</v>
      </c>
      <c r="BR210" s="1222">
        <f>BF210*CG210</f>
        <v>0</v>
      </c>
      <c r="BS210" s="1220"/>
      <c r="BT210" s="1220"/>
      <c r="BU210" s="1226">
        <f>BU100*CR_REF!AF32</f>
        <v>0</v>
      </c>
      <c r="BV210" s="1294">
        <f>MIN(100%,BV100+CR_REF!AB32)</f>
        <v>0.1</v>
      </c>
      <c r="BW210" s="1291"/>
      <c r="BX210" s="1224"/>
      <c r="BY210" s="1225"/>
      <c r="BZ210" s="921"/>
      <c r="CA210" s="650"/>
      <c r="CB210" s="613">
        <f t="shared" si="200"/>
        <v>0</v>
      </c>
      <c r="CC210" s="577">
        <f t="shared" si="201"/>
        <v>0</v>
      </c>
      <c r="CD210" s="614">
        <f t="shared" si="202"/>
        <v>0</v>
      </c>
      <c r="CE210" s="653"/>
      <c r="CF210" s="577">
        <f>MIN(IF(CF100&lt;0.05,CR_REF!$D$58,CF100)+CR_REF!$I$78, 0.4)</f>
        <v>0.15000000000000002</v>
      </c>
      <c r="CG210" s="614">
        <f>MIN(100%,MAX(CG100,BY100,BV100)+CR_REF!AB32)</f>
        <v>0.1</v>
      </c>
    </row>
    <row r="211" spans="1:85" ht="13.15" customHeight="1">
      <c r="A211" s="425"/>
      <c r="B211" s="425"/>
      <c r="C211" s="425"/>
      <c r="D211" s="427" t="s">
        <v>18</v>
      </c>
      <c r="E211" s="429" t="s">
        <v>154</v>
      </c>
      <c r="F211" s="428">
        <v>2024</v>
      </c>
      <c r="G211" s="430" t="s">
        <v>150</v>
      </c>
      <c r="H211" s="620">
        <f t="shared" si="206"/>
        <v>0</v>
      </c>
      <c r="I211" s="571">
        <f t="shared" si="207"/>
        <v>0</v>
      </c>
      <c r="J211" s="601">
        <f t="shared" si="208"/>
        <v>0</v>
      </c>
      <c r="K211" s="912"/>
      <c r="L211" s="659"/>
      <c r="M211" s="631"/>
      <c r="N211" s="620">
        <f t="shared" si="209"/>
        <v>0</v>
      </c>
      <c r="O211" s="571">
        <f t="shared" si="210"/>
        <v>0</v>
      </c>
      <c r="P211" s="621">
        <f t="shared" si="211"/>
        <v>0</v>
      </c>
      <c r="Q211" s="439">
        <f t="shared" ref="Q211:Q242" si="218">IFERROR(N211/H211, 0)</f>
        <v>0</v>
      </c>
      <c r="R211" s="431">
        <f t="shared" ref="R211:R242" si="219">IFERROR(O211/I211, 0)</f>
        <v>0</v>
      </c>
      <c r="S211" s="509">
        <f t="shared" ref="S211:S242" si="220">IFERROR(P211/J211, 0)</f>
        <v>0</v>
      </c>
      <c r="T211" s="912"/>
      <c r="U211" s="631"/>
      <c r="V211" s="912"/>
      <c r="W211" s="658"/>
      <c r="X211" s="631"/>
      <c r="Y211" s="426">
        <f>AE211*H211</f>
        <v>0</v>
      </c>
      <c r="Z211" s="426">
        <f>AF211*H211</f>
        <v>0</v>
      </c>
      <c r="AA211" s="426">
        <f>AG211*I211</f>
        <v>0</v>
      </c>
      <c r="AB211" s="426">
        <f>AH211*I211</f>
        <v>0</v>
      </c>
      <c r="AC211" s="632"/>
      <c r="AD211" s="632"/>
      <c r="AE211" s="439">
        <f>_xlfn.NORM.S.DIST(_xlfn.NORM.S.INV(MAX(AVERAGE(AE13,AE35,AE57, AE79, AE101),CR_REF!$D$66))+CR_REF!S33, TRUE)</f>
        <v>2.781637750961994E-3</v>
      </c>
      <c r="AF211" s="431">
        <f>_xlfn.NORM.S.DIST(_xlfn.NORM.S.INV(MAX(AVERAGE(AF13,AF35,AF57, AF79, AF101),CR_REF!$D$66))+CR_REF!T33, TRUE)</f>
        <v>8.1003511168291319E-3</v>
      </c>
      <c r="AG211" s="431">
        <f>AVERAGE(AG13,AG35,AG57, AG79, AG101)*CR_REF!Y33</f>
        <v>0</v>
      </c>
      <c r="AH211" s="431">
        <f>_xlfn.NORM.S.DIST(_xlfn.NORM.S.INV(MAX(AVERAGE(AH13,AH35,AH57,AH79, AH101),CR_REF!$D$66))+CR_REF!V33, TRUE)</f>
        <v>6.468517357107669E-3</v>
      </c>
      <c r="AI211" s="630"/>
      <c r="AJ211" s="631"/>
      <c r="AK211" s="918"/>
      <c r="AL211" s="632"/>
      <c r="AM211" s="632"/>
      <c r="AN211" s="632"/>
      <c r="AO211" s="632"/>
      <c r="AP211" s="919"/>
      <c r="AQ211" s="439">
        <f>_xlfn.NORM.S.DIST(_xlfn.NORM.S.INV(MAX(AVERAGE(AQ13,AQ35,AQ57, AQ79, AQ101),CR_REF!$D$66))+CR_REF!S33, TRUE)</f>
        <v>2.781637750961994E-3</v>
      </c>
      <c r="AR211" s="431">
        <f>_xlfn.NORM.S.DIST(_xlfn.NORM.S.INV(MAX(AVERAGE(AR13,AR35,AR57, AR79, AR101),CR_REF!$D$66))+CR_REF!T33, TRUE)</f>
        <v>8.1003511168291319E-3</v>
      </c>
      <c r="AS211" s="431">
        <f>AVERAGE(AS13,AS35,AS57, AS79, AS101)*CR_REF!Y33</f>
        <v>0</v>
      </c>
      <c r="AT211" s="431">
        <f>_xlfn.NORM.S.DIST(_xlfn.NORM.S.INV(MAX(AVERAGE(AT13,AT35,AT57, AT79, AT101),CR_REF!$D$66))+CR_REF!V33, TRUE)</f>
        <v>6.468517357107669E-3</v>
      </c>
      <c r="AU211" s="630"/>
      <c r="AV211" s="631"/>
      <c r="AW211" s="1217">
        <f t="shared" si="213"/>
        <v>0</v>
      </c>
      <c r="AX211" s="1218">
        <f t="shared" si="214"/>
        <v>0</v>
      </c>
      <c r="AY211" s="1218">
        <f>AA211</f>
        <v>0</v>
      </c>
      <c r="AZ211" s="1219"/>
      <c r="BA211" s="1218">
        <f t="shared" si="215"/>
        <v>0</v>
      </c>
      <c r="BB211" s="1218">
        <f t="shared" si="216"/>
        <v>0</v>
      </c>
      <c r="BC211" s="1218">
        <f>Y211</f>
        <v>0</v>
      </c>
      <c r="BD211" s="1220"/>
      <c r="BE211" s="1218">
        <f t="shared" si="212"/>
        <v>0</v>
      </c>
      <c r="BF211" s="1218">
        <f t="shared" si="217"/>
        <v>0</v>
      </c>
      <c r="BG211" s="1218">
        <f>Z211+BG189</f>
        <v>0</v>
      </c>
      <c r="BH211" s="1227">
        <f>AB211+BH189</f>
        <v>0</v>
      </c>
      <c r="BI211" s="1212">
        <f>MAX(BJ211+BK211,CR_REF!$D$62*CSV_CR_SCEN!AW211)</f>
        <v>0</v>
      </c>
      <c r="BJ211" s="1228">
        <f>AX211*BU211*BV211</f>
        <v>0</v>
      </c>
      <c r="BK211" s="1228">
        <f>AY211*BU211*BV211</f>
        <v>0</v>
      </c>
      <c r="BL211" s="1219"/>
      <c r="BM211" s="1218">
        <f>MAX(BN211+BO211,CR_REF!$D$63*CSV_CR_SCEN!BA211)</f>
        <v>0</v>
      </c>
      <c r="BN211" s="1228">
        <f>BB211*CF211</f>
        <v>0</v>
      </c>
      <c r="BO211" s="1228">
        <f>BC211*CE211</f>
        <v>0</v>
      </c>
      <c r="BP211" s="1220"/>
      <c r="BQ211" s="1218">
        <f>MAX(BR211+BS211+BT211, CR_REF!$D$64*CSV_CR_SCEN!BE211)</f>
        <v>0</v>
      </c>
      <c r="BR211" s="1228">
        <f>BF211*CG211</f>
        <v>0</v>
      </c>
      <c r="BS211" s="1228">
        <f>BG211*BZ211</f>
        <v>0</v>
      </c>
      <c r="BT211" s="1228">
        <f>BH211*CA211</f>
        <v>0</v>
      </c>
      <c r="BU211" s="1229">
        <f>AF233</f>
        <v>8.2447978937351309E-3</v>
      </c>
      <c r="BV211" s="1295">
        <f>BZ233</f>
        <v>0.1</v>
      </c>
      <c r="BW211" s="1291"/>
      <c r="BX211" s="1230">
        <f>AH233</f>
        <v>7.975208601268307E-3</v>
      </c>
      <c r="BY211" s="1225"/>
      <c r="BZ211" s="616">
        <f>MIN(100%,MAX(IFERROR(AVERAGE(BZ13,BZ35,BZ57, BZ79, BZ101),0),BV101)+CR_REF!AB33)</f>
        <v>0.1</v>
      </c>
      <c r="CA211" s="614">
        <f>MIN(100%,MAX(IFERROR(AVERAGE(CA13,CA35,CA57, CA79, CA101),0),BY101)+CR_REF!AB33)</f>
        <v>0.1</v>
      </c>
      <c r="CB211" s="613">
        <f t="shared" si="200"/>
        <v>0</v>
      </c>
      <c r="CC211" s="577">
        <f t="shared" si="201"/>
        <v>0</v>
      </c>
      <c r="CD211" s="614">
        <f t="shared" si="202"/>
        <v>0</v>
      </c>
      <c r="CE211" s="616">
        <f>MIN(IF(CE101&lt;0.05, IF(CF101&lt;0.05, CR_REF!$D$58,CF101), CE101) +CR_REF!$I$78, 0.25)</f>
        <v>0.15000000000000002</v>
      </c>
      <c r="CF211" s="656">
        <f>MIN(IF(CF101&lt;0.05,CR_REF!$D$58,CF101)+CR_REF!$I$78, 0.4)</f>
        <v>0.15000000000000002</v>
      </c>
      <c r="CG211" s="614">
        <f>MIN(100%,MAX(CG101,BY101,BV101)+CR_REF!AB33)</f>
        <v>0.1</v>
      </c>
    </row>
    <row r="212" spans="1:85" ht="13.15" customHeight="1">
      <c r="A212" s="425"/>
      <c r="B212" s="425"/>
      <c r="C212" s="425"/>
      <c r="D212" s="427" t="s">
        <v>18</v>
      </c>
      <c r="E212" s="429" t="s">
        <v>154</v>
      </c>
      <c r="F212" s="428">
        <v>2024</v>
      </c>
      <c r="G212" s="430" t="s">
        <v>151</v>
      </c>
      <c r="H212" s="620">
        <f t="shared" si="206"/>
        <v>0</v>
      </c>
      <c r="I212" s="571">
        <f t="shared" si="207"/>
        <v>0</v>
      </c>
      <c r="J212" s="601">
        <f t="shared" si="208"/>
        <v>0</v>
      </c>
      <c r="K212" s="912"/>
      <c r="L212" s="659"/>
      <c r="M212" s="631"/>
      <c r="N212" s="620">
        <f t="shared" si="209"/>
        <v>0</v>
      </c>
      <c r="O212" s="571">
        <f t="shared" si="210"/>
        <v>0</v>
      </c>
      <c r="P212" s="621">
        <f t="shared" si="211"/>
        <v>0</v>
      </c>
      <c r="Q212" s="439">
        <f t="shared" si="218"/>
        <v>0</v>
      </c>
      <c r="R212" s="431">
        <f t="shared" si="219"/>
        <v>0</v>
      </c>
      <c r="S212" s="509">
        <f t="shared" si="220"/>
        <v>0</v>
      </c>
      <c r="T212" s="912"/>
      <c r="U212" s="631"/>
      <c r="V212" s="912"/>
      <c r="W212" s="658"/>
      <c r="X212" s="631"/>
      <c r="Y212" s="632"/>
      <c r="Z212" s="632"/>
      <c r="AA212" s="632"/>
      <c r="AB212" s="632"/>
      <c r="AC212" s="632"/>
      <c r="AD212" s="632"/>
      <c r="AE212" s="638"/>
      <c r="AF212" s="630"/>
      <c r="AG212" s="630"/>
      <c r="AH212" s="630"/>
      <c r="AI212" s="630"/>
      <c r="AJ212" s="631"/>
      <c r="AK212" s="918"/>
      <c r="AL212" s="632"/>
      <c r="AM212" s="632"/>
      <c r="AN212" s="632"/>
      <c r="AO212" s="632"/>
      <c r="AP212" s="919"/>
      <c r="AQ212" s="638"/>
      <c r="AR212" s="630"/>
      <c r="AS212" s="630"/>
      <c r="AT212" s="630"/>
      <c r="AU212" s="630"/>
      <c r="AV212" s="631"/>
      <c r="AW212" s="1217">
        <f t="shared" si="213"/>
        <v>0</v>
      </c>
      <c r="AX212" s="1218">
        <f t="shared" si="214"/>
        <v>0</v>
      </c>
      <c r="AY212" s="1219"/>
      <c r="AZ212" s="1219"/>
      <c r="BA212" s="1218">
        <f t="shared" si="215"/>
        <v>0</v>
      </c>
      <c r="BB212" s="1218">
        <f t="shared" si="216"/>
        <v>0</v>
      </c>
      <c r="BC212" s="1219"/>
      <c r="BD212" s="1220"/>
      <c r="BE212" s="1218">
        <f t="shared" si="212"/>
        <v>0</v>
      </c>
      <c r="BF212" s="1218">
        <f t="shared" si="217"/>
        <v>0</v>
      </c>
      <c r="BG212" s="1219"/>
      <c r="BH212" s="1221"/>
      <c r="BI212" s="1212">
        <f>MAX(BJ212+BK212,CR_REF!$D$62*CSV_CR_SCEN!AW212)</f>
        <v>0</v>
      </c>
      <c r="BJ212" s="1231">
        <f>N212</f>
        <v>0</v>
      </c>
      <c r="BK212" s="1219"/>
      <c r="BL212" s="1219"/>
      <c r="BM212" s="1218">
        <f>MAX(BN212+BO212,CR_REF!$D$63*CSV_CR_SCEN!BA212)</f>
        <v>0</v>
      </c>
      <c r="BN212" s="1231">
        <f>O212</f>
        <v>0</v>
      </c>
      <c r="BO212" s="1220"/>
      <c r="BP212" s="1220"/>
      <c r="BQ212" s="1218">
        <f>MAX(BR212+BS212+BT212, CR_REF!$D$64*CSV_CR_SCEN!BE212)</f>
        <v>0</v>
      </c>
      <c r="BR212" s="1231">
        <f>P212</f>
        <v>0</v>
      </c>
      <c r="BS212" s="1220"/>
      <c r="BT212" s="1221"/>
      <c r="BU212" s="1223"/>
      <c r="BV212" s="1225"/>
      <c r="BW212" s="1291"/>
      <c r="BX212" s="1224"/>
      <c r="BY212" s="1225"/>
      <c r="BZ212" s="921"/>
      <c r="CA212" s="650"/>
      <c r="CB212" s="613">
        <f t="shared" si="200"/>
        <v>0</v>
      </c>
      <c r="CC212" s="577">
        <f t="shared" si="201"/>
        <v>0</v>
      </c>
      <c r="CD212" s="614">
        <f t="shared" si="202"/>
        <v>0</v>
      </c>
      <c r="CE212" s="653"/>
      <c r="CF212" s="651"/>
      <c r="CG212" s="655"/>
    </row>
    <row r="213" spans="1:85" ht="13.15" customHeight="1">
      <c r="A213" s="425"/>
      <c r="B213" s="425"/>
      <c r="C213" s="425"/>
      <c r="D213" s="427" t="s">
        <v>18</v>
      </c>
      <c r="E213" s="429" t="s">
        <v>154</v>
      </c>
      <c r="F213" s="428">
        <v>2024</v>
      </c>
      <c r="G213" s="430" t="s">
        <v>152</v>
      </c>
      <c r="H213" s="620">
        <f t="shared" si="206"/>
        <v>0</v>
      </c>
      <c r="I213" s="571">
        <f t="shared" si="207"/>
        <v>0</v>
      </c>
      <c r="J213" s="601">
        <f t="shared" si="208"/>
        <v>0</v>
      </c>
      <c r="K213" s="912"/>
      <c r="L213" s="659"/>
      <c r="M213" s="631"/>
      <c r="N213" s="620">
        <f t="shared" si="209"/>
        <v>0</v>
      </c>
      <c r="O213" s="571">
        <f t="shared" si="210"/>
        <v>0</v>
      </c>
      <c r="P213" s="621">
        <f t="shared" si="211"/>
        <v>0</v>
      </c>
      <c r="Q213" s="439">
        <f t="shared" si="218"/>
        <v>0</v>
      </c>
      <c r="R213" s="431">
        <f t="shared" si="219"/>
        <v>0</v>
      </c>
      <c r="S213" s="509">
        <f t="shared" si="220"/>
        <v>0</v>
      </c>
      <c r="T213" s="912"/>
      <c r="U213" s="631"/>
      <c r="V213" s="912"/>
      <c r="W213" s="658"/>
      <c r="X213" s="631"/>
      <c r="Y213" s="632"/>
      <c r="Z213" s="632"/>
      <c r="AA213" s="632"/>
      <c r="AB213" s="632"/>
      <c r="AC213" s="632"/>
      <c r="AD213" s="632"/>
      <c r="AE213" s="638"/>
      <c r="AF213" s="630"/>
      <c r="AG213" s="630"/>
      <c r="AH213" s="630"/>
      <c r="AI213" s="630"/>
      <c r="AJ213" s="631"/>
      <c r="AK213" s="918"/>
      <c r="AL213" s="632"/>
      <c r="AM213" s="632"/>
      <c r="AN213" s="632"/>
      <c r="AO213" s="632"/>
      <c r="AP213" s="919"/>
      <c r="AQ213" s="638"/>
      <c r="AR213" s="630"/>
      <c r="AS213" s="630"/>
      <c r="AT213" s="630"/>
      <c r="AU213" s="630"/>
      <c r="AV213" s="631"/>
      <c r="AW213" s="1217">
        <f t="shared" si="213"/>
        <v>0</v>
      </c>
      <c r="AX213" s="1218">
        <f t="shared" si="214"/>
        <v>0</v>
      </c>
      <c r="AY213" s="1219"/>
      <c r="AZ213" s="1219"/>
      <c r="BA213" s="1218">
        <f t="shared" si="215"/>
        <v>0</v>
      </c>
      <c r="BB213" s="1218">
        <f t="shared" si="216"/>
        <v>0</v>
      </c>
      <c r="BC213" s="1219"/>
      <c r="BD213" s="1220"/>
      <c r="BE213" s="1218">
        <f t="shared" si="212"/>
        <v>0</v>
      </c>
      <c r="BF213" s="1218">
        <f t="shared" si="217"/>
        <v>0</v>
      </c>
      <c r="BG213" s="1219"/>
      <c r="BH213" s="1221"/>
      <c r="BI213" s="1212">
        <f>MAX(BJ213+BK213,CR_REF!$D$62*CSV_CR_SCEN!AW213)</f>
        <v>0</v>
      </c>
      <c r="BJ213" s="1231">
        <f>N213</f>
        <v>0</v>
      </c>
      <c r="BK213" s="1219"/>
      <c r="BL213" s="1219"/>
      <c r="BM213" s="1218">
        <f>MAX(BN213+BO213,CR_REF!$D$63*CSV_CR_SCEN!BA213)</f>
        <v>0</v>
      </c>
      <c r="BN213" s="1231">
        <f>O213</f>
        <v>0</v>
      </c>
      <c r="BO213" s="1220"/>
      <c r="BP213" s="1220"/>
      <c r="BQ213" s="1218">
        <f>MAX(BR213+BS213+BT213, CR_REF!$D$64*CSV_CR_SCEN!BE213)</f>
        <v>0</v>
      </c>
      <c r="BR213" s="1231">
        <f>P213</f>
        <v>0</v>
      </c>
      <c r="BS213" s="1220"/>
      <c r="BT213" s="1221"/>
      <c r="BU213" s="1223"/>
      <c r="BV213" s="1225"/>
      <c r="BW213" s="1291"/>
      <c r="BX213" s="1224"/>
      <c r="BY213" s="1225"/>
      <c r="BZ213" s="921"/>
      <c r="CA213" s="650"/>
      <c r="CB213" s="613">
        <f t="shared" si="200"/>
        <v>0</v>
      </c>
      <c r="CC213" s="577">
        <f t="shared" si="201"/>
        <v>0</v>
      </c>
      <c r="CD213" s="614">
        <f t="shared" si="202"/>
        <v>0</v>
      </c>
      <c r="CE213" s="653"/>
      <c r="CF213" s="651"/>
      <c r="CG213" s="655"/>
    </row>
    <row r="214" spans="1:85" ht="13.15" customHeight="1">
      <c r="A214" s="425"/>
      <c r="B214" s="425"/>
      <c r="C214" s="425"/>
      <c r="D214" s="427" t="s">
        <v>18</v>
      </c>
      <c r="E214" s="429" t="s">
        <v>154</v>
      </c>
      <c r="F214" s="428">
        <v>2024</v>
      </c>
      <c r="G214" s="430" t="s">
        <v>145</v>
      </c>
      <c r="H214" s="620">
        <f t="shared" si="206"/>
        <v>0</v>
      </c>
      <c r="I214" s="571">
        <f t="shared" si="207"/>
        <v>0</v>
      </c>
      <c r="J214" s="601">
        <f t="shared" si="208"/>
        <v>0</v>
      </c>
      <c r="K214" s="912"/>
      <c r="L214" s="659"/>
      <c r="M214" s="631"/>
      <c r="N214" s="620">
        <f t="shared" si="209"/>
        <v>0</v>
      </c>
      <c r="O214" s="571">
        <f t="shared" si="210"/>
        <v>0</v>
      </c>
      <c r="P214" s="621">
        <f t="shared" si="211"/>
        <v>0</v>
      </c>
      <c r="Q214" s="439">
        <f t="shared" si="218"/>
        <v>0</v>
      </c>
      <c r="R214" s="431">
        <f t="shared" si="219"/>
        <v>0</v>
      </c>
      <c r="S214" s="509">
        <f t="shared" si="220"/>
        <v>0</v>
      </c>
      <c r="T214" s="912"/>
      <c r="U214" s="631"/>
      <c r="V214" s="912"/>
      <c r="W214" s="658"/>
      <c r="X214" s="631"/>
      <c r="Y214" s="632"/>
      <c r="Z214" s="632"/>
      <c r="AA214" s="632"/>
      <c r="AB214" s="632"/>
      <c r="AC214" s="632"/>
      <c r="AD214" s="632"/>
      <c r="AE214" s="638"/>
      <c r="AF214" s="630"/>
      <c r="AG214" s="630"/>
      <c r="AH214" s="630"/>
      <c r="AI214" s="630"/>
      <c r="AJ214" s="631"/>
      <c r="AK214" s="918"/>
      <c r="AL214" s="632"/>
      <c r="AM214" s="632"/>
      <c r="AN214" s="632"/>
      <c r="AO214" s="632"/>
      <c r="AP214" s="919"/>
      <c r="AQ214" s="638"/>
      <c r="AR214" s="630"/>
      <c r="AS214" s="630"/>
      <c r="AT214" s="630"/>
      <c r="AU214" s="630"/>
      <c r="AV214" s="631"/>
      <c r="AW214" s="1217">
        <f t="shared" si="213"/>
        <v>0</v>
      </c>
      <c r="AX214" s="1218">
        <f t="shared" si="214"/>
        <v>0</v>
      </c>
      <c r="AY214" s="1219"/>
      <c r="AZ214" s="1219"/>
      <c r="BA214" s="1218">
        <f t="shared" si="215"/>
        <v>0</v>
      </c>
      <c r="BB214" s="1218">
        <f t="shared" si="216"/>
        <v>0</v>
      </c>
      <c r="BC214" s="1219"/>
      <c r="BD214" s="1220"/>
      <c r="BE214" s="1218">
        <f t="shared" si="212"/>
        <v>0</v>
      </c>
      <c r="BF214" s="1218">
        <f t="shared" si="217"/>
        <v>0</v>
      </c>
      <c r="BG214" s="1219"/>
      <c r="BH214" s="1221"/>
      <c r="BI214" s="1212">
        <f>MAX(BJ214+BK214,CR_REF!$D$62*CSV_CR_SCEN!AW214)</f>
        <v>0</v>
      </c>
      <c r="BJ214" s="1222">
        <f>AX214*BU214*BV214</f>
        <v>0</v>
      </c>
      <c r="BK214" s="1219"/>
      <c r="BL214" s="1219"/>
      <c r="BM214" s="1218">
        <f>MAX(BN214+BO214,CR_REF!$D$63*CSV_CR_SCEN!BA214)</f>
        <v>0</v>
      </c>
      <c r="BN214" s="1222">
        <f>BB214*CF214</f>
        <v>0</v>
      </c>
      <c r="BO214" s="1220"/>
      <c r="BP214" s="1220"/>
      <c r="BQ214" s="1218">
        <f>MAX(BR214+BS214+BT214, CR_REF!$D$64*CSV_CR_SCEN!BE214)</f>
        <v>0</v>
      </c>
      <c r="BR214" s="1222">
        <f>BF214*CG214</f>
        <v>0</v>
      </c>
      <c r="BS214" s="1220"/>
      <c r="BT214" s="1221"/>
      <c r="BU214" s="1226">
        <f>BU104*CR_REF!AF36</f>
        <v>0</v>
      </c>
      <c r="BV214" s="1294">
        <f>MIN(100%,BV104+CR_REF!AB36)</f>
        <v>0.1</v>
      </c>
      <c r="BW214" s="1291"/>
      <c r="BX214" s="1224"/>
      <c r="BY214" s="1225"/>
      <c r="BZ214" s="921"/>
      <c r="CA214" s="650"/>
      <c r="CB214" s="613">
        <f t="shared" si="200"/>
        <v>0</v>
      </c>
      <c r="CC214" s="577">
        <f t="shared" si="201"/>
        <v>0</v>
      </c>
      <c r="CD214" s="614">
        <f t="shared" si="202"/>
        <v>0</v>
      </c>
      <c r="CE214" s="653"/>
      <c r="CF214" s="577">
        <f>MIN(IF(CF104&lt;0.05,CR_REF!$D$58,CF104)+CR_REF!$I$78, 0.4)</f>
        <v>0.15000000000000002</v>
      </c>
      <c r="CG214" s="614">
        <f>MIN(100%,MAX(CG104,BY104,BV104)+CR_REF!AB36)</f>
        <v>0.1</v>
      </c>
    </row>
    <row r="215" spans="1:85" ht="13.15" customHeight="1">
      <c r="A215" s="425"/>
      <c r="B215" s="425"/>
      <c r="C215" s="425"/>
      <c r="D215" s="427" t="s">
        <v>18</v>
      </c>
      <c r="E215" s="429" t="s">
        <v>154</v>
      </c>
      <c r="F215" s="428">
        <v>2024</v>
      </c>
      <c r="G215" s="430" t="s">
        <v>181</v>
      </c>
      <c r="H215" s="620">
        <f t="shared" si="206"/>
        <v>0</v>
      </c>
      <c r="I215" s="571">
        <f t="shared" si="207"/>
        <v>0</v>
      </c>
      <c r="J215" s="601">
        <f t="shared" si="208"/>
        <v>0</v>
      </c>
      <c r="K215" s="912"/>
      <c r="L215" s="659"/>
      <c r="M215" s="631"/>
      <c r="N215" s="620">
        <f t="shared" si="209"/>
        <v>0</v>
      </c>
      <c r="O215" s="571">
        <f t="shared" si="210"/>
        <v>0</v>
      </c>
      <c r="P215" s="621">
        <f t="shared" si="211"/>
        <v>0</v>
      </c>
      <c r="Q215" s="439">
        <f t="shared" si="218"/>
        <v>0</v>
      </c>
      <c r="R215" s="431">
        <f t="shared" si="219"/>
        <v>0</v>
      </c>
      <c r="S215" s="509">
        <f t="shared" si="220"/>
        <v>0</v>
      </c>
      <c r="T215" s="912"/>
      <c r="U215" s="631"/>
      <c r="V215" s="912"/>
      <c r="W215" s="658"/>
      <c r="X215" s="631"/>
      <c r="Y215" s="426">
        <f>Y216+Y217</f>
        <v>0</v>
      </c>
      <c r="Z215" s="426">
        <f>Z216+Z217</f>
        <v>0</v>
      </c>
      <c r="AA215" s="426">
        <f>AA216+AA217</f>
        <v>0</v>
      </c>
      <c r="AB215" s="426">
        <f>AB216+AB217</f>
        <v>0</v>
      </c>
      <c r="AC215" s="632"/>
      <c r="AD215" s="632"/>
      <c r="AE215" s="638"/>
      <c r="AF215" s="630"/>
      <c r="AG215" s="630"/>
      <c r="AH215" s="630"/>
      <c r="AI215" s="630"/>
      <c r="AJ215" s="631"/>
      <c r="AK215" s="918"/>
      <c r="AL215" s="632"/>
      <c r="AM215" s="632"/>
      <c r="AN215" s="632"/>
      <c r="AO215" s="632"/>
      <c r="AP215" s="919"/>
      <c r="AQ215" s="638"/>
      <c r="AR215" s="630"/>
      <c r="AS215" s="630"/>
      <c r="AT215" s="630"/>
      <c r="AU215" s="630"/>
      <c r="AV215" s="631"/>
      <c r="AW215" s="1217">
        <f>AW216+AW217</f>
        <v>0</v>
      </c>
      <c r="AX215" s="1218">
        <f>AX216+AX217</f>
        <v>0</v>
      </c>
      <c r="AY215" s="1218">
        <f>AA215</f>
        <v>0</v>
      </c>
      <c r="AZ215" s="1219"/>
      <c r="BA215" s="1218">
        <f>BA216+BA217</f>
        <v>0</v>
      </c>
      <c r="BB215" s="1218">
        <f>BB216+BB217</f>
        <v>0</v>
      </c>
      <c r="BC215" s="1218">
        <f>Y215</f>
        <v>0</v>
      </c>
      <c r="BD215" s="1220"/>
      <c r="BE215" s="1218">
        <f t="shared" si="212"/>
        <v>0</v>
      </c>
      <c r="BF215" s="1218">
        <f t="shared" si="217"/>
        <v>0</v>
      </c>
      <c r="BG215" s="1218">
        <f t="shared" ref="BG215:BG224" si="221">Z215+BG193</f>
        <v>0</v>
      </c>
      <c r="BH215" s="1227">
        <f t="shared" ref="BH215:BH224" si="222">AB215+BH193</f>
        <v>0</v>
      </c>
      <c r="BI215" s="1212">
        <f>MAX(BJ215+BK215,CR_REF!$D$62*CSV_CR_SCEN!AW215)</f>
        <v>0</v>
      </c>
      <c r="BJ215" s="1228">
        <f>BJ216+BJ217</f>
        <v>0</v>
      </c>
      <c r="BK215" s="1228">
        <f>BK216+BK217</f>
        <v>0</v>
      </c>
      <c r="BL215" s="1219"/>
      <c r="BM215" s="1218">
        <f>MAX(BN215+BO215,CR_REF!$D$63*CSV_CR_SCEN!BA215)</f>
        <v>0</v>
      </c>
      <c r="BN215" s="1228">
        <f>BN216+BN217</f>
        <v>0</v>
      </c>
      <c r="BO215" s="1228">
        <f>BO216+BO217</f>
        <v>0</v>
      </c>
      <c r="BP215" s="1220"/>
      <c r="BQ215" s="1218">
        <f>MAX(BR215+BS215+BT215, CR_REF!$D$64*CSV_CR_SCEN!BE215)</f>
        <v>0</v>
      </c>
      <c r="BR215" s="1228">
        <f>BR216+BR217</f>
        <v>0</v>
      </c>
      <c r="BS215" s="1228">
        <f>BS216+BS217</f>
        <v>0</v>
      </c>
      <c r="BT215" s="1228">
        <f>BT216+BT217</f>
        <v>0</v>
      </c>
      <c r="BU215" s="1223"/>
      <c r="BV215" s="1225"/>
      <c r="BW215" s="1291"/>
      <c r="BX215" s="1224"/>
      <c r="BY215" s="1225"/>
      <c r="BZ215" s="921"/>
      <c r="CA215" s="650"/>
      <c r="CB215" s="613">
        <f t="shared" si="200"/>
        <v>0</v>
      </c>
      <c r="CC215" s="577">
        <f t="shared" si="201"/>
        <v>0</v>
      </c>
      <c r="CD215" s="614">
        <f t="shared" si="202"/>
        <v>0</v>
      </c>
      <c r="CE215" s="653"/>
      <c r="CF215" s="651"/>
      <c r="CG215" s="655"/>
    </row>
    <row r="216" spans="1:85" ht="13.15" customHeight="1">
      <c r="A216" s="425"/>
      <c r="B216" s="425"/>
      <c r="C216" s="425"/>
      <c r="D216" s="427" t="s">
        <v>16</v>
      </c>
      <c r="E216" s="429" t="s">
        <v>154</v>
      </c>
      <c r="F216" s="428">
        <v>2024</v>
      </c>
      <c r="G216" s="432" t="s">
        <v>146</v>
      </c>
      <c r="H216" s="620">
        <f t="shared" si="206"/>
        <v>0</v>
      </c>
      <c r="I216" s="571">
        <f t="shared" si="207"/>
        <v>0</v>
      </c>
      <c r="J216" s="601">
        <f t="shared" si="208"/>
        <v>0</v>
      </c>
      <c r="K216" s="912"/>
      <c r="L216" s="659"/>
      <c r="M216" s="631"/>
      <c r="N216" s="620">
        <f t="shared" si="209"/>
        <v>0</v>
      </c>
      <c r="O216" s="571">
        <f t="shared" si="210"/>
        <v>0</v>
      </c>
      <c r="P216" s="621">
        <f t="shared" si="211"/>
        <v>0</v>
      </c>
      <c r="Q216" s="439">
        <f t="shared" si="218"/>
        <v>0</v>
      </c>
      <c r="R216" s="431">
        <f t="shared" si="219"/>
        <v>0</v>
      </c>
      <c r="S216" s="509">
        <f t="shared" si="220"/>
        <v>0</v>
      </c>
      <c r="T216" s="912"/>
      <c r="U216" s="631"/>
      <c r="V216" s="912"/>
      <c r="W216" s="658"/>
      <c r="X216" s="631"/>
      <c r="Y216" s="426">
        <f>AE216*H216</f>
        <v>0</v>
      </c>
      <c r="Z216" s="426">
        <f>AF216*H216</f>
        <v>0</v>
      </c>
      <c r="AA216" s="426">
        <f>AG216*I216</f>
        <v>0</v>
      </c>
      <c r="AB216" s="426">
        <f>AH216*I216</f>
        <v>0</v>
      </c>
      <c r="AC216" s="632"/>
      <c r="AD216" s="632"/>
      <c r="AE216" s="439">
        <f>_xlfn.NORM.S.DIST(_xlfn.NORM.S.INV(MAX(AVERAGE(AE18,AE40,AE62, AE84, AE106),CR_REF!$D$66))+CR_REF!S38, TRUE)</f>
        <v>2.781637750961994E-3</v>
      </c>
      <c r="AF216" s="431">
        <f>_xlfn.NORM.S.DIST(_xlfn.NORM.S.INV(MAX(AVERAGE(AF18,AF40,AF62, AF84, AF106),CR_REF!$D$66))+CR_REF!T38, TRUE)</f>
        <v>8.1003511168291319E-3</v>
      </c>
      <c r="AG216" s="431">
        <f>AVERAGE(AG18,AG40,AG62, AG84, AG106)*CR_REF!Y38</f>
        <v>0</v>
      </c>
      <c r="AH216" s="431">
        <f>_xlfn.NORM.S.DIST(_xlfn.NORM.S.INV(MAX(AVERAGE(AH18,AH40,AH62,AH84, AH106),CR_REF!$D$66))+CR_REF!V38, TRUE)</f>
        <v>6.468517357107669E-3</v>
      </c>
      <c r="AI216" s="630"/>
      <c r="AJ216" s="631"/>
      <c r="AK216" s="918"/>
      <c r="AL216" s="632"/>
      <c r="AM216" s="632"/>
      <c r="AN216" s="632"/>
      <c r="AO216" s="632"/>
      <c r="AP216" s="919"/>
      <c r="AQ216" s="439">
        <f>_xlfn.NORM.S.DIST(_xlfn.NORM.S.INV(MAX(AVERAGE(AQ18,AQ40,AQ62, AQ84, AQ106),CR_REF!$D$66))+CR_REF!S38, TRUE)</f>
        <v>2.781637750961994E-3</v>
      </c>
      <c r="AR216" s="431">
        <f>_xlfn.NORM.S.DIST(_xlfn.NORM.S.INV(MAX(AVERAGE(AR18,AR40,AR62, AR84, AR106),CR_REF!$D$66))+CR_REF!T38, TRUE)</f>
        <v>8.1003511168291319E-3</v>
      </c>
      <c r="AS216" s="431">
        <f>AVERAGE(AS18,AS40,AS62, AS84, AS106)*CR_REF!Y38</f>
        <v>0</v>
      </c>
      <c r="AT216" s="431">
        <f>_xlfn.NORM.S.DIST(_xlfn.NORM.S.INV(MAX(AVERAGE(AT18,AT40,AT62, AT84, AT106),CR_REF!$D$66))+CR_REF!V38, TRUE)</f>
        <v>6.468517357107669E-3</v>
      </c>
      <c r="AU216" s="630"/>
      <c r="AV216" s="631"/>
      <c r="AW216" s="1217">
        <f t="shared" ref="AW216:AW225" si="223">AX216+AY216</f>
        <v>0</v>
      </c>
      <c r="AX216" s="1218">
        <f>H216*(1-AE216-AF216)</f>
        <v>0</v>
      </c>
      <c r="AY216" s="1218">
        <f t="shared" ref="AY216:AY224" si="224">AA216</f>
        <v>0</v>
      </c>
      <c r="AZ216" s="1219"/>
      <c r="BA216" s="1218">
        <f t="shared" ref="BA216:BA225" si="225">BB216+BC216</f>
        <v>0</v>
      </c>
      <c r="BB216" s="1218">
        <f>I216*(1-AG216-AH216)</f>
        <v>0</v>
      </c>
      <c r="BC216" s="1218">
        <f t="shared" ref="BC216:BC224" si="226">Y216</f>
        <v>0</v>
      </c>
      <c r="BD216" s="1220"/>
      <c r="BE216" s="1218">
        <f t="shared" si="212"/>
        <v>0</v>
      </c>
      <c r="BF216" s="1218">
        <f t="shared" si="217"/>
        <v>0</v>
      </c>
      <c r="BG216" s="1218">
        <f t="shared" si="221"/>
        <v>0</v>
      </c>
      <c r="BH216" s="1227">
        <f t="shared" si="222"/>
        <v>0</v>
      </c>
      <c r="BI216" s="1212">
        <f>MAX(BJ216+BK216,CR_REF!$D$62*CSV_CR_SCEN!AW216)</f>
        <v>0</v>
      </c>
      <c r="BJ216" s="1228">
        <f>AX216*BU216*BV216</f>
        <v>0</v>
      </c>
      <c r="BK216" s="1228">
        <f>AY216*BU216*BV216</f>
        <v>0</v>
      </c>
      <c r="BL216" s="1219"/>
      <c r="BM216" s="1218">
        <f>MAX(BN216+BO216,CR_REF!$D$63*CSV_CR_SCEN!BA216)</f>
        <v>0</v>
      </c>
      <c r="BN216" s="1228">
        <f>BB216*CF216</f>
        <v>0</v>
      </c>
      <c r="BO216" s="1228">
        <f>BC216*CE216</f>
        <v>0</v>
      </c>
      <c r="BP216" s="1220"/>
      <c r="BQ216" s="1218">
        <f>MAX(BR216+BS216+BT216, CR_REF!$D$64*CSV_CR_SCEN!BE216)</f>
        <v>0</v>
      </c>
      <c r="BR216" s="1228">
        <f>BF216*CG216</f>
        <v>0</v>
      </c>
      <c r="BS216" s="1228">
        <f>BG216*BZ216</f>
        <v>0</v>
      </c>
      <c r="BT216" s="1228">
        <f>BH216*CA216</f>
        <v>0</v>
      </c>
      <c r="BU216" s="1229">
        <f>AF238</f>
        <v>8.2447978937351309E-3</v>
      </c>
      <c r="BV216" s="1295">
        <f>BZ238</f>
        <v>0.1</v>
      </c>
      <c r="BW216" s="1291"/>
      <c r="BX216" s="1230">
        <f>AH238</f>
        <v>7.975208601268307E-3</v>
      </c>
      <c r="BY216" s="1225"/>
      <c r="BZ216" s="616">
        <f>MIN(100%,MAX(IFERROR(AVERAGE(BZ18,BZ40,BZ62, BZ84, BZ106),0),BV106)+CR_REF!AB38)</f>
        <v>0.1</v>
      </c>
      <c r="CA216" s="614">
        <f>MIN(100%,MAX(IFERROR(AVERAGE(CA18,CA40,CA62, CA84, CA106),0),BY106)+CR_REF!AB38)</f>
        <v>0.1</v>
      </c>
      <c r="CB216" s="613">
        <f t="shared" si="200"/>
        <v>0</v>
      </c>
      <c r="CC216" s="577">
        <f t="shared" si="201"/>
        <v>0</v>
      </c>
      <c r="CD216" s="614">
        <f t="shared" si="202"/>
        <v>0</v>
      </c>
      <c r="CE216" s="616">
        <f>MIN(IF(CE106&lt;0.05, IF(CF106&lt;0.05, CR_REF!$D$58,CF106), CE106) +CR_REF!$I$78, 0.25)</f>
        <v>0.15000000000000002</v>
      </c>
      <c r="CF216" s="656">
        <f>MIN(IF(CF106&lt;0.05,CR_REF!$D$58,CF106)+CR_REF!$I$78, 0.4)</f>
        <v>0.15000000000000002</v>
      </c>
      <c r="CG216" s="614">
        <f>MIN(100%,MAX(CG106,BY106,BV106)+CR_REF!AB38)</f>
        <v>0.1</v>
      </c>
    </row>
    <row r="217" spans="1:85" ht="13.15" customHeight="1">
      <c r="A217" s="425"/>
      <c r="B217" s="425"/>
      <c r="C217" s="425"/>
      <c r="D217" s="427" t="s">
        <v>16</v>
      </c>
      <c r="E217" s="429" t="s">
        <v>154</v>
      </c>
      <c r="F217" s="428">
        <v>2024</v>
      </c>
      <c r="G217" s="432" t="s">
        <v>153</v>
      </c>
      <c r="H217" s="620">
        <f t="shared" si="206"/>
        <v>0</v>
      </c>
      <c r="I217" s="571">
        <f t="shared" si="207"/>
        <v>0</v>
      </c>
      <c r="J217" s="601">
        <f t="shared" si="208"/>
        <v>0</v>
      </c>
      <c r="K217" s="912"/>
      <c r="L217" s="659"/>
      <c r="M217" s="631"/>
      <c r="N217" s="620">
        <f t="shared" si="209"/>
        <v>0</v>
      </c>
      <c r="O217" s="571">
        <f t="shared" si="210"/>
        <v>0</v>
      </c>
      <c r="P217" s="621">
        <f t="shared" si="211"/>
        <v>0</v>
      </c>
      <c r="Q217" s="439">
        <f t="shared" si="218"/>
        <v>0</v>
      </c>
      <c r="R217" s="431">
        <f t="shared" si="219"/>
        <v>0</v>
      </c>
      <c r="S217" s="509">
        <f t="shared" si="220"/>
        <v>0</v>
      </c>
      <c r="T217" s="912"/>
      <c r="U217" s="631"/>
      <c r="V217" s="912"/>
      <c r="W217" s="658"/>
      <c r="X217" s="631"/>
      <c r="Y217" s="426">
        <f>AE217*H217</f>
        <v>0</v>
      </c>
      <c r="Z217" s="426">
        <f>AF217*H217</f>
        <v>0</v>
      </c>
      <c r="AA217" s="426">
        <f>AG217*I217</f>
        <v>0</v>
      </c>
      <c r="AB217" s="426">
        <f>AH217*I217</f>
        <v>0</v>
      </c>
      <c r="AC217" s="632"/>
      <c r="AD217" s="632"/>
      <c r="AE217" s="439">
        <f>_xlfn.NORM.S.DIST(_xlfn.NORM.S.INV(MAX(AVERAGE(AE19,AE41,AE63, AE85, AE107),CR_REF!$D$66))+CR_REF!S39, TRUE)</f>
        <v>2.781637750961994E-3</v>
      </c>
      <c r="AF217" s="431">
        <f>_xlfn.NORM.S.DIST(_xlfn.NORM.S.INV(MAX(AVERAGE(AF19,AF41,AF63, AF85, AF107),CR_REF!$D$66))+CR_REF!T39, TRUE)</f>
        <v>8.1003511168291319E-3</v>
      </c>
      <c r="AG217" s="431">
        <f>AVERAGE(AG19,AG41,AG63, AG85, AG107)*CR_REF!Y39</f>
        <v>0</v>
      </c>
      <c r="AH217" s="431">
        <f>_xlfn.NORM.S.DIST(_xlfn.NORM.S.INV(MAX(AVERAGE(AH19,AH41,AH63,AH85, AH107),CR_REF!$D$66))+CR_REF!V39, TRUE)</f>
        <v>6.468517357107669E-3</v>
      </c>
      <c r="AI217" s="630"/>
      <c r="AJ217" s="631"/>
      <c r="AK217" s="918"/>
      <c r="AL217" s="632"/>
      <c r="AM217" s="632"/>
      <c r="AN217" s="632"/>
      <c r="AO217" s="632"/>
      <c r="AP217" s="919"/>
      <c r="AQ217" s="439">
        <f>_xlfn.NORM.S.DIST(_xlfn.NORM.S.INV(MAX(AVERAGE(AQ19,AQ41,AQ63, AQ85, AQ107),CR_REF!$D$66))+CR_REF!S39, TRUE)</f>
        <v>2.781637750961994E-3</v>
      </c>
      <c r="AR217" s="431">
        <f>_xlfn.NORM.S.DIST(_xlfn.NORM.S.INV(MAX(AVERAGE(AR19,AR41,AR63, AR85, AR107),CR_REF!$D$66))+CR_REF!T39, TRUE)</f>
        <v>8.1003511168291319E-3</v>
      </c>
      <c r="AS217" s="431">
        <f>AVERAGE(AS19,AS41,AS63, AS85, AS107)*CR_REF!Y39</f>
        <v>0</v>
      </c>
      <c r="AT217" s="431">
        <f>_xlfn.NORM.S.DIST(_xlfn.NORM.S.INV(MAX(AVERAGE(AT19,AT41,AT63, AT85, AT107),CR_REF!$D$66))+CR_REF!V39, TRUE)</f>
        <v>6.468517357107669E-3</v>
      </c>
      <c r="AU217" s="630"/>
      <c r="AV217" s="631"/>
      <c r="AW217" s="1217">
        <f t="shared" si="223"/>
        <v>0</v>
      </c>
      <c r="AX217" s="1218">
        <f>H217*(1-AE217-AF217)</f>
        <v>0</v>
      </c>
      <c r="AY217" s="1218">
        <f t="shared" si="224"/>
        <v>0</v>
      </c>
      <c r="AZ217" s="1219"/>
      <c r="BA217" s="1218">
        <f t="shared" si="225"/>
        <v>0</v>
      </c>
      <c r="BB217" s="1218">
        <f>I217*(1-AG217-AH217)</f>
        <v>0</v>
      </c>
      <c r="BC217" s="1218">
        <f t="shared" si="226"/>
        <v>0</v>
      </c>
      <c r="BD217" s="1220"/>
      <c r="BE217" s="1218">
        <f t="shared" si="212"/>
        <v>0</v>
      </c>
      <c r="BF217" s="1218">
        <f t="shared" si="217"/>
        <v>0</v>
      </c>
      <c r="BG217" s="1218">
        <f t="shared" si="221"/>
        <v>0</v>
      </c>
      <c r="BH217" s="1227">
        <f t="shared" si="222"/>
        <v>0</v>
      </c>
      <c r="BI217" s="1212">
        <f>MAX(BJ217+BK217,CR_REF!$D$62*CSV_CR_SCEN!AW217)</f>
        <v>0</v>
      </c>
      <c r="BJ217" s="1228">
        <f>AX217*BU217*BV217</f>
        <v>0</v>
      </c>
      <c r="BK217" s="1228">
        <f>AY217*BU217*BV217</f>
        <v>0</v>
      </c>
      <c r="BL217" s="1219"/>
      <c r="BM217" s="1218">
        <f>MAX(BN217+BO217,CR_REF!$D$63*CSV_CR_SCEN!BA217)</f>
        <v>0</v>
      </c>
      <c r="BN217" s="1228">
        <f>BB217*CF217</f>
        <v>0</v>
      </c>
      <c r="BO217" s="1228">
        <f>BC217*CE217</f>
        <v>0</v>
      </c>
      <c r="BP217" s="1220"/>
      <c r="BQ217" s="1218">
        <f>MAX(BR217+BS217+BT217, CR_REF!$D$64*CSV_CR_SCEN!BE217)</f>
        <v>0</v>
      </c>
      <c r="BR217" s="1228">
        <f>BF217*CG217</f>
        <v>0</v>
      </c>
      <c r="BS217" s="1228">
        <f>BG217*BZ217</f>
        <v>0</v>
      </c>
      <c r="BT217" s="1228">
        <f>BH217*CA217</f>
        <v>0</v>
      </c>
      <c r="BU217" s="1229">
        <f>AF239</f>
        <v>8.2447978937351309E-3</v>
      </c>
      <c r="BV217" s="1295">
        <f>BZ239</f>
        <v>0.1</v>
      </c>
      <c r="BW217" s="1291"/>
      <c r="BX217" s="1230">
        <f>AH239</f>
        <v>7.975208601268307E-3</v>
      </c>
      <c r="BY217" s="1225"/>
      <c r="BZ217" s="616">
        <f>MIN(100%,MAX(IFERROR(AVERAGE(BZ19,BZ41,BZ63, BZ85, BZ107),0),BV107)+CR_REF!AB39)</f>
        <v>0.1</v>
      </c>
      <c r="CA217" s="614">
        <f>MIN(100%,MAX(IFERROR(AVERAGE(CA19,CA41,CA63, CA85, CA107),0),BY107)+CR_REF!AB39)</f>
        <v>0.1</v>
      </c>
      <c r="CB217" s="613">
        <f t="shared" si="200"/>
        <v>0</v>
      </c>
      <c r="CC217" s="577">
        <f t="shared" si="201"/>
        <v>0</v>
      </c>
      <c r="CD217" s="614">
        <f t="shared" si="202"/>
        <v>0</v>
      </c>
      <c r="CE217" s="616">
        <f>MIN(IF(CE107&lt;0.05, IF(CF107&lt;0.05, CR_REF!$D$58,CF107), CE107) +CR_REF!$I$78, 0.25)</f>
        <v>0.15000000000000002</v>
      </c>
      <c r="CF217" s="656">
        <f>MIN(IF(CF107&lt;0.05,CR_REF!$D$58,CF107)+CR_REF!$I$78, 0.4)</f>
        <v>0.15000000000000002</v>
      </c>
      <c r="CG217" s="614">
        <f>MIN(100%,MAX(CG107,BY107,BV107)+CR_REF!AB39)</f>
        <v>0.1</v>
      </c>
    </row>
    <row r="218" spans="1:85" ht="13.15" customHeight="1">
      <c r="A218" s="425"/>
      <c r="B218" s="425"/>
      <c r="C218" s="425"/>
      <c r="D218" s="427" t="s">
        <v>18</v>
      </c>
      <c r="E218" s="429" t="s">
        <v>154</v>
      </c>
      <c r="F218" s="428">
        <v>2024</v>
      </c>
      <c r="G218" s="430" t="s">
        <v>148</v>
      </c>
      <c r="H218" s="620">
        <f t="shared" si="206"/>
        <v>0</v>
      </c>
      <c r="I218" s="571">
        <f t="shared" si="207"/>
        <v>0</v>
      </c>
      <c r="J218" s="601">
        <f t="shared" si="208"/>
        <v>0</v>
      </c>
      <c r="K218" s="912"/>
      <c r="L218" s="659"/>
      <c r="M218" s="631"/>
      <c r="N218" s="620">
        <f t="shared" si="209"/>
        <v>0</v>
      </c>
      <c r="O218" s="571">
        <f t="shared" si="210"/>
        <v>0</v>
      </c>
      <c r="P218" s="621">
        <f t="shared" si="211"/>
        <v>0</v>
      </c>
      <c r="Q218" s="439">
        <f t="shared" si="218"/>
        <v>0</v>
      </c>
      <c r="R218" s="431">
        <f t="shared" si="219"/>
        <v>0</v>
      </c>
      <c r="S218" s="509">
        <f t="shared" si="220"/>
        <v>0</v>
      </c>
      <c r="T218" s="912"/>
      <c r="U218" s="631"/>
      <c r="V218" s="912"/>
      <c r="W218" s="658"/>
      <c r="X218" s="631"/>
      <c r="Y218" s="426">
        <f>Y219+Y220</f>
        <v>0</v>
      </c>
      <c r="Z218" s="426">
        <f>Z219+Z220</f>
        <v>0</v>
      </c>
      <c r="AA218" s="426">
        <f>AA219+AA220</f>
        <v>0</v>
      </c>
      <c r="AB218" s="426">
        <f>AB219+AB220</f>
        <v>0</v>
      </c>
      <c r="AC218" s="632"/>
      <c r="AD218" s="632"/>
      <c r="AE218" s="638"/>
      <c r="AF218" s="630"/>
      <c r="AG218" s="630"/>
      <c r="AH218" s="630"/>
      <c r="AI218" s="630"/>
      <c r="AJ218" s="631"/>
      <c r="AK218" s="918"/>
      <c r="AL218" s="632"/>
      <c r="AM218" s="632"/>
      <c r="AN218" s="632"/>
      <c r="AO218" s="632"/>
      <c r="AP218" s="919"/>
      <c r="AQ218" s="638"/>
      <c r="AR218" s="630"/>
      <c r="AS218" s="630"/>
      <c r="AT218" s="630"/>
      <c r="AU218" s="630"/>
      <c r="AV218" s="631"/>
      <c r="AW218" s="1217">
        <f t="shared" si="223"/>
        <v>0</v>
      </c>
      <c r="AX218" s="1218">
        <f>AX219+AX220</f>
        <v>0</v>
      </c>
      <c r="AY218" s="1218">
        <f t="shared" si="224"/>
        <v>0</v>
      </c>
      <c r="AZ218" s="1219"/>
      <c r="BA218" s="1218">
        <f t="shared" si="225"/>
        <v>0</v>
      </c>
      <c r="BB218" s="1218">
        <f>BB219+BB220</f>
        <v>0</v>
      </c>
      <c r="BC218" s="1218">
        <f t="shared" si="226"/>
        <v>0</v>
      </c>
      <c r="BD218" s="1220"/>
      <c r="BE218" s="1218">
        <f t="shared" si="212"/>
        <v>0</v>
      </c>
      <c r="BF218" s="1218">
        <f t="shared" si="217"/>
        <v>0</v>
      </c>
      <c r="BG218" s="1218">
        <f t="shared" si="221"/>
        <v>0</v>
      </c>
      <c r="BH218" s="1227">
        <f t="shared" si="222"/>
        <v>0</v>
      </c>
      <c r="BI218" s="1212">
        <f>MAX(BJ218+BK218,CR_REF!$D$62*CSV_CR_SCEN!AW218)</f>
        <v>0</v>
      </c>
      <c r="BJ218" s="1228">
        <f>BJ219+BJ220</f>
        <v>0</v>
      </c>
      <c r="BK218" s="1228">
        <f>BK219+BK220</f>
        <v>0</v>
      </c>
      <c r="BL218" s="1219"/>
      <c r="BM218" s="1218">
        <f>MAX(BN218+BO218,CR_REF!$D$63*CSV_CR_SCEN!BA218)</f>
        <v>0</v>
      </c>
      <c r="BN218" s="1228">
        <f>BN219+BN220</f>
        <v>0</v>
      </c>
      <c r="BO218" s="1228">
        <f>BO219+BO220</f>
        <v>0</v>
      </c>
      <c r="BP218" s="1220"/>
      <c r="BQ218" s="1218">
        <f>MAX(BR218+BS218+BT218, CR_REF!$D$64*CSV_CR_SCEN!BE218)</f>
        <v>0</v>
      </c>
      <c r="BR218" s="1228">
        <f>BR219+BR220</f>
        <v>0</v>
      </c>
      <c r="BS218" s="1228">
        <f>BS219+BS220</f>
        <v>0</v>
      </c>
      <c r="BT218" s="1228">
        <f>BT219+BT220</f>
        <v>0</v>
      </c>
      <c r="BU218" s="1223"/>
      <c r="BV218" s="1225"/>
      <c r="BW218" s="1291"/>
      <c r="BX218" s="1224"/>
      <c r="BY218" s="1225"/>
      <c r="BZ218" s="921"/>
      <c r="CA218" s="650"/>
      <c r="CB218" s="613">
        <f t="shared" si="200"/>
        <v>0</v>
      </c>
      <c r="CC218" s="577">
        <f t="shared" si="201"/>
        <v>0</v>
      </c>
      <c r="CD218" s="614">
        <f t="shared" si="202"/>
        <v>0</v>
      </c>
      <c r="CE218" s="653"/>
      <c r="CF218" s="651"/>
      <c r="CG218" s="655"/>
    </row>
    <row r="219" spans="1:85" ht="13.15" customHeight="1">
      <c r="A219" s="425"/>
      <c r="B219" s="425"/>
      <c r="C219" s="425"/>
      <c r="D219" s="427" t="s">
        <v>16</v>
      </c>
      <c r="E219" s="429" t="s">
        <v>154</v>
      </c>
      <c r="F219" s="428">
        <v>2024</v>
      </c>
      <c r="G219" s="432" t="s">
        <v>146</v>
      </c>
      <c r="H219" s="620">
        <f t="shared" si="206"/>
        <v>0</v>
      </c>
      <c r="I219" s="571">
        <f t="shared" si="207"/>
        <v>0</v>
      </c>
      <c r="J219" s="601">
        <f t="shared" si="208"/>
        <v>0</v>
      </c>
      <c r="K219" s="912"/>
      <c r="L219" s="659"/>
      <c r="M219" s="631"/>
      <c r="N219" s="620">
        <f t="shared" si="209"/>
        <v>0</v>
      </c>
      <c r="O219" s="571">
        <f t="shared" si="210"/>
        <v>0</v>
      </c>
      <c r="P219" s="621">
        <f t="shared" si="211"/>
        <v>0</v>
      </c>
      <c r="Q219" s="439">
        <f t="shared" si="218"/>
        <v>0</v>
      </c>
      <c r="R219" s="431">
        <f t="shared" si="219"/>
        <v>0</v>
      </c>
      <c r="S219" s="509">
        <f t="shared" si="220"/>
        <v>0</v>
      </c>
      <c r="T219" s="912"/>
      <c r="U219" s="631"/>
      <c r="V219" s="912"/>
      <c r="W219" s="658"/>
      <c r="X219" s="631"/>
      <c r="Y219" s="426">
        <f>AE219*H219</f>
        <v>0</v>
      </c>
      <c r="Z219" s="426">
        <f>AF219*H219</f>
        <v>0</v>
      </c>
      <c r="AA219" s="426">
        <f>AG219*I219</f>
        <v>0</v>
      </c>
      <c r="AB219" s="426">
        <f>AH219*I219</f>
        <v>0</v>
      </c>
      <c r="AC219" s="632"/>
      <c r="AD219" s="632"/>
      <c r="AE219" s="439">
        <f>_xlfn.NORM.S.DIST(_xlfn.NORM.S.INV(MAX(AVERAGE(AE21,AE43,AE65, AE87, AE109),CR_REF!$D$66))+CR_REF!S41, TRUE)</f>
        <v>2.781637750961994E-3</v>
      </c>
      <c r="AF219" s="431">
        <f>_xlfn.NORM.S.DIST(_xlfn.NORM.S.INV(MAX(AVERAGE(AF21,AF43,AF65, AF87, AF109),CR_REF!$D$66))+CR_REF!T41, TRUE)</f>
        <v>8.1003511168291319E-3</v>
      </c>
      <c r="AG219" s="431">
        <f>AVERAGE(AG21,AG43,AG65, AG87, AG109)*CR_REF!Y41</f>
        <v>0</v>
      </c>
      <c r="AH219" s="431">
        <f>_xlfn.NORM.S.DIST(_xlfn.NORM.S.INV(MAX(AVERAGE(AH21,AH43,AH65,AH87, AH109),CR_REF!$D$66))+CR_REF!V41, TRUE)</f>
        <v>6.468517357107669E-3</v>
      </c>
      <c r="AI219" s="630"/>
      <c r="AJ219" s="631"/>
      <c r="AK219" s="918"/>
      <c r="AL219" s="632"/>
      <c r="AM219" s="632"/>
      <c r="AN219" s="632"/>
      <c r="AO219" s="632"/>
      <c r="AP219" s="919"/>
      <c r="AQ219" s="439">
        <f>_xlfn.NORM.S.DIST(_xlfn.NORM.S.INV(MAX(AVERAGE(AQ21,AQ43,AQ65, AQ87, AQ109),CR_REF!$D$66))+CR_REF!S41, TRUE)</f>
        <v>2.781637750961994E-3</v>
      </c>
      <c r="AR219" s="431">
        <f>_xlfn.NORM.S.DIST(_xlfn.NORM.S.INV(MAX(AVERAGE(AR21,AR43,AR65, AR87, AR109),CR_REF!$D$66))+CR_REF!T41, TRUE)</f>
        <v>8.1003511168291319E-3</v>
      </c>
      <c r="AS219" s="431">
        <f>AVERAGE(AS21,AS43,AS65, AS87, AS109)*CR_REF!Y41</f>
        <v>0</v>
      </c>
      <c r="AT219" s="431">
        <f>_xlfn.NORM.S.DIST(_xlfn.NORM.S.INV(MAX(AVERAGE(AT21,AT43,AT65, AT87, AT109),CR_REF!$D$66))+CR_REF!V41, TRUE)</f>
        <v>6.468517357107669E-3</v>
      </c>
      <c r="AU219" s="630"/>
      <c r="AV219" s="631"/>
      <c r="AW219" s="1217">
        <f t="shared" si="223"/>
        <v>0</v>
      </c>
      <c r="AX219" s="1218">
        <f>H219*(1-AE219-AF219)</f>
        <v>0</v>
      </c>
      <c r="AY219" s="1218">
        <f t="shared" si="224"/>
        <v>0</v>
      </c>
      <c r="AZ219" s="1219"/>
      <c r="BA219" s="1218">
        <f t="shared" si="225"/>
        <v>0</v>
      </c>
      <c r="BB219" s="1218">
        <f>I219*(1-AG219-AH219)</f>
        <v>0</v>
      </c>
      <c r="BC219" s="1218">
        <f t="shared" si="226"/>
        <v>0</v>
      </c>
      <c r="BD219" s="1220"/>
      <c r="BE219" s="1218">
        <f t="shared" si="212"/>
        <v>0</v>
      </c>
      <c r="BF219" s="1218">
        <f t="shared" si="217"/>
        <v>0</v>
      </c>
      <c r="BG219" s="1218">
        <f t="shared" si="221"/>
        <v>0</v>
      </c>
      <c r="BH219" s="1227">
        <f t="shared" si="222"/>
        <v>0</v>
      </c>
      <c r="BI219" s="1212">
        <f>MAX(BJ219+BK219,CR_REF!$D$62*CSV_CR_SCEN!AW219)</f>
        <v>0</v>
      </c>
      <c r="BJ219" s="1228">
        <f>AX219*BU219*BV219</f>
        <v>0</v>
      </c>
      <c r="BK219" s="1228">
        <f>AY219*BU219*BV219</f>
        <v>0</v>
      </c>
      <c r="BL219" s="1219"/>
      <c r="BM219" s="1218">
        <f>MAX(BN219+BO219,CR_REF!$D$63*CSV_CR_SCEN!BA219)</f>
        <v>0</v>
      </c>
      <c r="BN219" s="1228">
        <f>BB219*CF219</f>
        <v>0</v>
      </c>
      <c r="BO219" s="1228">
        <f>BC219*CE219</f>
        <v>0</v>
      </c>
      <c r="BP219" s="1220"/>
      <c r="BQ219" s="1218">
        <f>MAX(BR219+BS219+BT219, CR_REF!$D$64*CSV_CR_SCEN!BE219)</f>
        <v>0</v>
      </c>
      <c r="BR219" s="1228">
        <f>BF219*CG219</f>
        <v>0</v>
      </c>
      <c r="BS219" s="1228">
        <f>BG219*BZ219</f>
        <v>0</v>
      </c>
      <c r="BT219" s="1228">
        <f>BH219*CA219</f>
        <v>0</v>
      </c>
      <c r="BU219" s="1229">
        <f>AF241</f>
        <v>8.2447978937351309E-3</v>
      </c>
      <c r="BV219" s="1295">
        <f>BZ241</f>
        <v>0.1</v>
      </c>
      <c r="BW219" s="1291"/>
      <c r="BX219" s="1230">
        <f>AH241</f>
        <v>7.975208601268307E-3</v>
      </c>
      <c r="BY219" s="1225"/>
      <c r="BZ219" s="616">
        <f>MIN(100%,MAX(IFERROR(AVERAGE(BZ21,BZ43,BZ65, BZ87, BZ109),0),BV109)+CR_REF!AB41)</f>
        <v>0.1</v>
      </c>
      <c r="CA219" s="614">
        <f>MIN(100%,MAX(IFERROR(AVERAGE(CA21,CA43,CA65, CA87, CA109),0),BY109)+CR_REF!AB41)</f>
        <v>0.1</v>
      </c>
      <c r="CB219" s="613">
        <f t="shared" si="200"/>
        <v>0</v>
      </c>
      <c r="CC219" s="577">
        <f t="shared" si="201"/>
        <v>0</v>
      </c>
      <c r="CD219" s="614">
        <f t="shared" si="202"/>
        <v>0</v>
      </c>
      <c r="CE219" s="616">
        <f>MIN(IF(CE109&lt;0.05, IF(CF109&lt;0.05, CR_REF!$D$58,CF109), CE109) +CR_REF!$I$78, 0.25)</f>
        <v>0.15000000000000002</v>
      </c>
      <c r="CF219" s="656">
        <f>MIN(IF(CF109&lt;0.05,CR_REF!$D$58,CF109)+CR_REF!$I$78, 0.4)</f>
        <v>0.15000000000000002</v>
      </c>
      <c r="CG219" s="614">
        <f>MIN(100%,MAX(CG109,BY109,BV109)+CR_REF!AB41)</f>
        <v>0.1</v>
      </c>
    </row>
    <row r="220" spans="1:85" ht="13.15" customHeight="1">
      <c r="A220" s="425"/>
      <c r="B220" s="425"/>
      <c r="C220" s="425"/>
      <c r="D220" s="427" t="s">
        <v>16</v>
      </c>
      <c r="E220" s="429" t="s">
        <v>154</v>
      </c>
      <c r="F220" s="428">
        <v>2024</v>
      </c>
      <c r="G220" s="432" t="s">
        <v>186</v>
      </c>
      <c r="H220" s="620">
        <f t="shared" si="206"/>
        <v>0</v>
      </c>
      <c r="I220" s="571">
        <f t="shared" si="207"/>
        <v>0</v>
      </c>
      <c r="J220" s="601">
        <f t="shared" si="208"/>
        <v>0</v>
      </c>
      <c r="K220" s="912"/>
      <c r="L220" s="659"/>
      <c r="M220" s="631"/>
      <c r="N220" s="620">
        <f t="shared" si="209"/>
        <v>0</v>
      </c>
      <c r="O220" s="571">
        <f t="shared" si="210"/>
        <v>0</v>
      </c>
      <c r="P220" s="621">
        <f t="shared" si="211"/>
        <v>0</v>
      </c>
      <c r="Q220" s="439">
        <f t="shared" si="218"/>
        <v>0</v>
      </c>
      <c r="R220" s="431">
        <f t="shared" si="219"/>
        <v>0</v>
      </c>
      <c r="S220" s="509">
        <f t="shared" si="220"/>
        <v>0</v>
      </c>
      <c r="T220" s="912"/>
      <c r="U220" s="631"/>
      <c r="V220" s="912"/>
      <c r="W220" s="658"/>
      <c r="X220" s="631"/>
      <c r="Y220" s="426">
        <f>AE220*H220</f>
        <v>0</v>
      </c>
      <c r="Z220" s="426">
        <f>AF220*H220</f>
        <v>0</v>
      </c>
      <c r="AA220" s="426">
        <f>AG220*I220</f>
        <v>0</v>
      </c>
      <c r="AB220" s="426">
        <f>AH220*I220</f>
        <v>0</v>
      </c>
      <c r="AC220" s="632"/>
      <c r="AD220" s="632"/>
      <c r="AE220" s="439">
        <f>_xlfn.NORM.S.DIST(_xlfn.NORM.S.INV(MAX(AVERAGE(AE22,AE44,AE66, AE88, AE110),CR_REF!$D$66))+CR_REF!S42, TRUE)</f>
        <v>5.7366575009127349E-4</v>
      </c>
      <c r="AF220" s="431">
        <f>_xlfn.NORM.S.DIST(_xlfn.NORM.S.INV(MAX(AVERAGE(AF22,AF44,AF66, AF88, AF110),CR_REF!$D$66))+CR_REF!T42, TRUE)</f>
        <v>3.3979428977992539E-3</v>
      </c>
      <c r="AG220" s="431">
        <f>AVERAGE(AG22,AG44,AG66, AG88, AG110)*CR_REF!Y42</f>
        <v>0</v>
      </c>
      <c r="AH220" s="431">
        <f>_xlfn.NORM.S.DIST(_xlfn.NORM.S.INV(MAX(AVERAGE(AH22,AH44,AH66,AH88, AH110),CR_REF!$D$66))+CR_REF!V42, TRUE)</f>
        <v>5.5848868002701946E-3</v>
      </c>
      <c r="AI220" s="630"/>
      <c r="AJ220" s="631"/>
      <c r="AK220" s="918"/>
      <c r="AL220" s="632"/>
      <c r="AM220" s="632"/>
      <c r="AN220" s="632"/>
      <c r="AO220" s="632"/>
      <c r="AP220" s="919"/>
      <c r="AQ220" s="439">
        <f>_xlfn.NORM.S.DIST(_xlfn.NORM.S.INV(MAX(AVERAGE(AQ22,AQ44,AQ66, AQ88, AQ110),CR_REF!$D$66))+CR_REF!S42, TRUE)</f>
        <v>5.7366575009127349E-4</v>
      </c>
      <c r="AR220" s="431">
        <f>_xlfn.NORM.S.DIST(_xlfn.NORM.S.INV(MAX(AVERAGE(AR22,AR44,AR66, AR88, AR110),CR_REF!$D$66))+CR_REF!T42, TRUE)</f>
        <v>3.3979428977992539E-3</v>
      </c>
      <c r="AS220" s="431">
        <f>AVERAGE(AS22,AS44,AS66, AS88, AS110)*CR_REF!Y42</f>
        <v>0</v>
      </c>
      <c r="AT220" s="431">
        <f>_xlfn.NORM.S.DIST(_xlfn.NORM.S.INV(MAX(AVERAGE(AT22,AT44,AT66, AT88, AT110),CR_REF!$D$66))+CR_REF!V42, TRUE)</f>
        <v>5.5848868002701946E-3</v>
      </c>
      <c r="AU220" s="630"/>
      <c r="AV220" s="631"/>
      <c r="AW220" s="1217">
        <f t="shared" si="223"/>
        <v>0</v>
      </c>
      <c r="AX220" s="1218">
        <f>H220*(1-AE220-AF220)</f>
        <v>0</v>
      </c>
      <c r="AY220" s="1218">
        <f t="shared" si="224"/>
        <v>0</v>
      </c>
      <c r="AZ220" s="1219"/>
      <c r="BA220" s="1218">
        <f t="shared" si="225"/>
        <v>0</v>
      </c>
      <c r="BB220" s="1218">
        <f>I220*(1-AG220-AH220)</f>
        <v>0</v>
      </c>
      <c r="BC220" s="1218">
        <f t="shared" si="226"/>
        <v>0</v>
      </c>
      <c r="BD220" s="1220"/>
      <c r="BE220" s="1218">
        <f t="shared" si="212"/>
        <v>0</v>
      </c>
      <c r="BF220" s="1218">
        <f t="shared" si="217"/>
        <v>0</v>
      </c>
      <c r="BG220" s="1218">
        <f t="shared" si="221"/>
        <v>0</v>
      </c>
      <c r="BH220" s="1227">
        <f t="shared" si="222"/>
        <v>0</v>
      </c>
      <c r="BI220" s="1212">
        <f>MAX(BJ220+BK220,CR_REF!$D$62*CSV_CR_SCEN!AW220)</f>
        <v>0</v>
      </c>
      <c r="BJ220" s="1228">
        <f>AX220*BU220*BV220</f>
        <v>0</v>
      </c>
      <c r="BK220" s="1228">
        <f>AY220*BU220*BV220</f>
        <v>0</v>
      </c>
      <c r="BL220" s="1219"/>
      <c r="BM220" s="1218">
        <f>MAX(BN220+BO220,CR_REF!$D$63*CSV_CR_SCEN!BA220)</f>
        <v>0</v>
      </c>
      <c r="BN220" s="1228">
        <f>BB220*CF220</f>
        <v>0</v>
      </c>
      <c r="BO220" s="1228">
        <f>BC220*CE220</f>
        <v>0</v>
      </c>
      <c r="BP220" s="1220"/>
      <c r="BQ220" s="1218">
        <f>MAX(BR220+BS220+BT220, CR_REF!$D$64*CSV_CR_SCEN!BE220)</f>
        <v>0</v>
      </c>
      <c r="BR220" s="1228">
        <f>BF220*CG220</f>
        <v>0</v>
      </c>
      <c r="BS220" s="1228">
        <f>BG220*BZ220</f>
        <v>0</v>
      </c>
      <c r="BT220" s="1228">
        <f>BH220*CA220</f>
        <v>0</v>
      </c>
      <c r="BU220" s="1229">
        <f>AF242</f>
        <v>3.5926507958188225E-3</v>
      </c>
      <c r="BV220" s="1295">
        <f>BZ242</f>
        <v>0.1</v>
      </c>
      <c r="BW220" s="1291"/>
      <c r="BX220" s="1230">
        <f>AH242</f>
        <v>6.2105754163300202E-3</v>
      </c>
      <c r="BY220" s="1225"/>
      <c r="BZ220" s="616">
        <f>MIN(100%,MAX(IFERROR(AVERAGE(BZ22,BZ44,BZ66, BZ88, BZ110),0),BV110)+CR_REF!AB42)</f>
        <v>0.1</v>
      </c>
      <c r="CA220" s="614">
        <f>MIN(100%,MAX(IFERROR(AVERAGE(CA22,CA44,CA66, CA88, CA110),0),BY110)+CR_REF!AB42)</f>
        <v>0.1</v>
      </c>
      <c r="CB220" s="613">
        <f t="shared" si="200"/>
        <v>0</v>
      </c>
      <c r="CC220" s="577">
        <f t="shared" si="201"/>
        <v>0</v>
      </c>
      <c r="CD220" s="614">
        <f t="shared" si="202"/>
        <v>0</v>
      </c>
      <c r="CE220" s="616">
        <f>MIN(IF(CE110&lt;0.05, IF(CF110&lt;0.05, CR_REF!$D$58,CF110), CE110) +CR_REF!$I$78, 0.25)</f>
        <v>0.15000000000000002</v>
      </c>
      <c r="CF220" s="656">
        <f>MIN(IF(CF110&lt;0.05,CR_REF!$D$58,CF110)+CR_REF!$I$78, 0.4)</f>
        <v>0.15000000000000002</v>
      </c>
      <c r="CG220" s="614">
        <f>MIN(100%,MAX(CG110,BY110,BV110)+CR_REF!AB42)</f>
        <v>0.1</v>
      </c>
    </row>
    <row r="221" spans="1:85" ht="13.15" customHeight="1">
      <c r="A221" s="425"/>
      <c r="B221" s="425"/>
      <c r="C221" s="425"/>
      <c r="D221" s="427" t="s">
        <v>18</v>
      </c>
      <c r="E221" s="429" t="s">
        <v>154</v>
      </c>
      <c r="F221" s="428">
        <v>2024</v>
      </c>
      <c r="G221" s="430" t="s">
        <v>185</v>
      </c>
      <c r="H221" s="620">
        <f t="shared" si="206"/>
        <v>0</v>
      </c>
      <c r="I221" s="571">
        <f t="shared" si="207"/>
        <v>0</v>
      </c>
      <c r="J221" s="601">
        <f t="shared" si="208"/>
        <v>0</v>
      </c>
      <c r="K221" s="912"/>
      <c r="L221" s="659"/>
      <c r="M221" s="631"/>
      <c r="N221" s="620">
        <f t="shared" si="209"/>
        <v>0</v>
      </c>
      <c r="O221" s="571">
        <f t="shared" si="210"/>
        <v>0</v>
      </c>
      <c r="P221" s="621">
        <f t="shared" si="211"/>
        <v>0</v>
      </c>
      <c r="Q221" s="439">
        <f t="shared" si="218"/>
        <v>0</v>
      </c>
      <c r="R221" s="431">
        <f t="shared" si="219"/>
        <v>0</v>
      </c>
      <c r="S221" s="509">
        <f t="shared" si="220"/>
        <v>0</v>
      </c>
      <c r="T221" s="912"/>
      <c r="U221" s="631"/>
      <c r="V221" s="912"/>
      <c r="W221" s="658"/>
      <c r="X221" s="631"/>
      <c r="Y221" s="426">
        <f>Y222+Y223+Y224</f>
        <v>0</v>
      </c>
      <c r="Z221" s="426">
        <f>Z222+Z223+Z224</f>
        <v>0</v>
      </c>
      <c r="AA221" s="426">
        <f>AA222+AA223+AA224</f>
        <v>0</v>
      </c>
      <c r="AB221" s="426">
        <f>AB222+AB223+AB224</f>
        <v>0</v>
      </c>
      <c r="AC221" s="632"/>
      <c r="AD221" s="632"/>
      <c r="AE221" s="638"/>
      <c r="AF221" s="630"/>
      <c r="AG221" s="630"/>
      <c r="AH221" s="630"/>
      <c r="AI221" s="630"/>
      <c r="AJ221" s="631"/>
      <c r="AK221" s="918"/>
      <c r="AL221" s="632"/>
      <c r="AM221" s="632"/>
      <c r="AN221" s="632"/>
      <c r="AO221" s="632"/>
      <c r="AP221" s="919"/>
      <c r="AQ221" s="638"/>
      <c r="AR221" s="630"/>
      <c r="AS221" s="630"/>
      <c r="AT221" s="630"/>
      <c r="AU221" s="630"/>
      <c r="AV221" s="631"/>
      <c r="AW221" s="1217">
        <f t="shared" si="223"/>
        <v>0</v>
      </c>
      <c r="AX221" s="1218">
        <f>AX222+AX223+AX224</f>
        <v>0</v>
      </c>
      <c r="AY221" s="1218">
        <f t="shared" si="224"/>
        <v>0</v>
      </c>
      <c r="AZ221" s="1219"/>
      <c r="BA221" s="1218">
        <f t="shared" si="225"/>
        <v>0</v>
      </c>
      <c r="BB221" s="1218">
        <f>BB222+BB223+BB224</f>
        <v>0</v>
      </c>
      <c r="BC221" s="1218">
        <f t="shared" si="226"/>
        <v>0</v>
      </c>
      <c r="BD221" s="1220"/>
      <c r="BE221" s="1218">
        <f t="shared" si="212"/>
        <v>0</v>
      </c>
      <c r="BF221" s="1218">
        <f t="shared" si="217"/>
        <v>0</v>
      </c>
      <c r="BG221" s="1218">
        <f t="shared" si="221"/>
        <v>0</v>
      </c>
      <c r="BH221" s="1227">
        <f t="shared" si="222"/>
        <v>0</v>
      </c>
      <c r="BI221" s="1212">
        <f>MAX(BJ221+BK221,CR_REF!$D$62*CSV_CR_SCEN!AW221)</f>
        <v>0</v>
      </c>
      <c r="BJ221" s="1228">
        <f>BJ222+BJ223+BJ224</f>
        <v>0</v>
      </c>
      <c r="BK221" s="1228">
        <f>BK222+BK223+BK224</f>
        <v>0</v>
      </c>
      <c r="BL221" s="1219"/>
      <c r="BM221" s="1218">
        <f>MAX(BN221+BO221,CR_REF!$D$63*CSV_CR_SCEN!BA221)</f>
        <v>0</v>
      </c>
      <c r="BN221" s="1228">
        <f>BN222+BN223+BN224</f>
        <v>0</v>
      </c>
      <c r="BO221" s="1228">
        <f>BO222+BO223+BO224</f>
        <v>0</v>
      </c>
      <c r="BP221" s="1220"/>
      <c r="BQ221" s="1218">
        <f>MAX(BR221+BS221+BT221, CR_REF!$D$64*CSV_CR_SCEN!BE221)</f>
        <v>0</v>
      </c>
      <c r="BR221" s="1228">
        <f>BR222+BR223+BR224</f>
        <v>0</v>
      </c>
      <c r="BS221" s="1228">
        <f>BS222+BS223+BS224</f>
        <v>0</v>
      </c>
      <c r="BT221" s="1228">
        <f>BT222+BT223+BT224</f>
        <v>0</v>
      </c>
      <c r="BU221" s="1223"/>
      <c r="BV221" s="1225"/>
      <c r="BW221" s="1291"/>
      <c r="BX221" s="1224"/>
      <c r="BY221" s="1225"/>
      <c r="BZ221" s="921"/>
      <c r="CA221" s="650"/>
      <c r="CB221" s="613">
        <f t="shared" si="200"/>
        <v>0</v>
      </c>
      <c r="CC221" s="577">
        <f t="shared" si="201"/>
        <v>0</v>
      </c>
      <c r="CD221" s="614">
        <f t="shared" si="202"/>
        <v>0</v>
      </c>
      <c r="CE221" s="653"/>
      <c r="CF221" s="651"/>
      <c r="CG221" s="655"/>
    </row>
    <row r="222" spans="1:85" ht="13.15" customHeight="1">
      <c r="A222" s="425"/>
      <c r="B222" s="425"/>
      <c r="C222" s="425"/>
      <c r="D222" s="427" t="s">
        <v>16</v>
      </c>
      <c r="E222" s="429" t="s">
        <v>154</v>
      </c>
      <c r="F222" s="428">
        <v>2024</v>
      </c>
      <c r="G222" s="432" t="s">
        <v>401</v>
      </c>
      <c r="H222" s="620">
        <f t="shared" si="206"/>
        <v>0</v>
      </c>
      <c r="I222" s="571">
        <f t="shared" si="207"/>
        <v>0</v>
      </c>
      <c r="J222" s="601">
        <f t="shared" si="208"/>
        <v>0</v>
      </c>
      <c r="K222" s="912"/>
      <c r="L222" s="659"/>
      <c r="M222" s="631"/>
      <c r="N222" s="620">
        <f t="shared" si="209"/>
        <v>0</v>
      </c>
      <c r="O222" s="571">
        <f t="shared" si="210"/>
        <v>0</v>
      </c>
      <c r="P222" s="621">
        <f t="shared" si="211"/>
        <v>0</v>
      </c>
      <c r="Q222" s="439">
        <f t="shared" si="218"/>
        <v>0</v>
      </c>
      <c r="R222" s="431">
        <f t="shared" si="219"/>
        <v>0</v>
      </c>
      <c r="S222" s="509">
        <f t="shared" si="220"/>
        <v>0</v>
      </c>
      <c r="T222" s="912"/>
      <c r="U222" s="631"/>
      <c r="V222" s="912"/>
      <c r="W222" s="658"/>
      <c r="X222" s="631"/>
      <c r="Y222" s="426">
        <f>AE222*H222</f>
        <v>0</v>
      </c>
      <c r="Z222" s="426">
        <f t="shared" ref="Z222:AA224" si="227">AF222*H222</f>
        <v>0</v>
      </c>
      <c r="AA222" s="426">
        <f t="shared" si="227"/>
        <v>0</v>
      </c>
      <c r="AB222" s="426">
        <f>AH222*I222</f>
        <v>0</v>
      </c>
      <c r="AC222" s="632"/>
      <c r="AD222" s="632"/>
      <c r="AE222" s="439">
        <f>_xlfn.NORM.S.DIST(_xlfn.NORM.S.INV(MAX(AVERAGE(AE24,AE46,AE68, AE90, AE112),CR_REF!$D$66))+CR_REF!S44, TRUE)</f>
        <v>2.781637750961994E-3</v>
      </c>
      <c r="AF222" s="431">
        <f>_xlfn.NORM.S.DIST(_xlfn.NORM.S.INV(MAX(AVERAGE(AF24,AF46,AF68, AF90, AF112),CR_REF!$D$66))+CR_REF!T44, TRUE)</f>
        <v>8.1003511168291319E-3</v>
      </c>
      <c r="AG222" s="431">
        <f>AVERAGE(AG24,AG46,AG68, AG90, AG112)*CR_REF!Y44</f>
        <v>0</v>
      </c>
      <c r="AH222" s="431">
        <f>_xlfn.NORM.S.DIST(_xlfn.NORM.S.INV(MAX(AVERAGE(AH24,AH46,AH68,AH90, AH112),CR_REF!$D$66))+CR_REF!V44, TRUE)</f>
        <v>6.468517357107669E-3</v>
      </c>
      <c r="AI222" s="630"/>
      <c r="AJ222" s="631"/>
      <c r="AK222" s="918"/>
      <c r="AL222" s="632"/>
      <c r="AM222" s="632"/>
      <c r="AN222" s="632"/>
      <c r="AO222" s="632"/>
      <c r="AP222" s="919"/>
      <c r="AQ222" s="439">
        <f>_xlfn.NORM.S.DIST(_xlfn.NORM.S.INV(MAX(AVERAGE(AQ24,AQ46,AQ68, AQ90, AQ112),CR_REF!$D$66))+CR_REF!S44, TRUE)</f>
        <v>2.781637750961994E-3</v>
      </c>
      <c r="AR222" s="431">
        <f>_xlfn.NORM.S.DIST(_xlfn.NORM.S.INV(MAX(AVERAGE(AR24,AR46,AR68, AR90, AR112),CR_REF!$D$66))+CR_REF!T44, TRUE)</f>
        <v>8.1003511168291319E-3</v>
      </c>
      <c r="AS222" s="431">
        <f>AVERAGE(AS24,AS46,AS68, AS90, AS112)*CR_REF!Y44</f>
        <v>0</v>
      </c>
      <c r="AT222" s="431">
        <f>_xlfn.NORM.S.DIST(_xlfn.NORM.S.INV(MAX(AVERAGE(AT24,AT46,AT68, AT90, AT112),CR_REF!$D$66))+CR_REF!V44, TRUE)</f>
        <v>6.468517357107669E-3</v>
      </c>
      <c r="AU222" s="630"/>
      <c r="AV222" s="631"/>
      <c r="AW222" s="1217">
        <f t="shared" si="223"/>
        <v>0</v>
      </c>
      <c r="AX222" s="1218">
        <f>H222*(1-AE222-AF222)</f>
        <v>0</v>
      </c>
      <c r="AY222" s="1218">
        <f t="shared" si="224"/>
        <v>0</v>
      </c>
      <c r="AZ222" s="1219"/>
      <c r="BA222" s="1218">
        <f t="shared" si="225"/>
        <v>0</v>
      </c>
      <c r="BB222" s="1218">
        <f>I222*(1-AG222-AH222)</f>
        <v>0</v>
      </c>
      <c r="BC222" s="1218">
        <f t="shared" si="226"/>
        <v>0</v>
      </c>
      <c r="BD222" s="1220"/>
      <c r="BE222" s="1218">
        <f t="shared" si="212"/>
        <v>0</v>
      </c>
      <c r="BF222" s="1218">
        <f t="shared" si="217"/>
        <v>0</v>
      </c>
      <c r="BG222" s="1218">
        <f t="shared" si="221"/>
        <v>0</v>
      </c>
      <c r="BH222" s="1227">
        <f t="shared" si="222"/>
        <v>0</v>
      </c>
      <c r="BI222" s="1212">
        <f>MAX(BJ222+BK222,CR_REF!$D$62*CSV_CR_SCEN!AW222)</f>
        <v>0</v>
      </c>
      <c r="BJ222" s="1228">
        <f>AX222*BU222*BV222</f>
        <v>0</v>
      </c>
      <c r="BK222" s="1228">
        <f>AY222*BU222*BV222</f>
        <v>0</v>
      </c>
      <c r="BL222" s="1219"/>
      <c r="BM222" s="1218">
        <f>MAX(BN222+BO222,CR_REF!$D$63*CSV_CR_SCEN!BA222)</f>
        <v>0</v>
      </c>
      <c r="BN222" s="1228">
        <f>BB222*CF222</f>
        <v>0</v>
      </c>
      <c r="BO222" s="1228">
        <f>BC222*CE222</f>
        <v>0</v>
      </c>
      <c r="BP222" s="1220"/>
      <c r="BQ222" s="1218">
        <f>MAX(BR222+BS222+BT222, CR_REF!$D$64*CSV_CR_SCEN!BE222)</f>
        <v>0</v>
      </c>
      <c r="BR222" s="1228">
        <f>BF222*CG222</f>
        <v>0</v>
      </c>
      <c r="BS222" s="1228">
        <f t="shared" ref="BS222:BT224" si="228">BG222*BZ222</f>
        <v>0</v>
      </c>
      <c r="BT222" s="1228">
        <f t="shared" si="228"/>
        <v>0</v>
      </c>
      <c r="BU222" s="1229">
        <f>AF244</f>
        <v>8.2447978937351309E-3</v>
      </c>
      <c r="BV222" s="1295">
        <f>BZ244</f>
        <v>0.1</v>
      </c>
      <c r="BW222" s="1291"/>
      <c r="BX222" s="1230">
        <f>AH244</f>
        <v>7.975208601268307E-3</v>
      </c>
      <c r="BY222" s="1225"/>
      <c r="BZ222" s="616">
        <f>MIN(100%,MAX(IFERROR(AVERAGE(BZ24,BZ46,BZ68, BZ90, BZ112),0),BV112)+CR_REF!AB44)</f>
        <v>0.1</v>
      </c>
      <c r="CA222" s="614">
        <f>MIN(100%,MAX(IFERROR(AVERAGE(CA24,CA46,CA68, CA90, CA112),0),BY112)+CR_REF!AB44)</f>
        <v>0.1</v>
      </c>
      <c r="CB222" s="613">
        <f t="shared" si="200"/>
        <v>0</v>
      </c>
      <c r="CC222" s="577">
        <f t="shared" si="201"/>
        <v>0</v>
      </c>
      <c r="CD222" s="614">
        <f t="shared" si="202"/>
        <v>0</v>
      </c>
      <c r="CE222" s="616">
        <f>MIN(IF(CE112&lt;0.05, IF(CF112&lt;0.05, CR_REF!$D$58,CF112), CE112) +CR_REF!$I$78, 0.25)</f>
        <v>0.15000000000000002</v>
      </c>
      <c r="CF222" s="656">
        <f>MIN(IF(CF112&lt;0.05,CR_REF!$D$58,CF112)+CR_REF!$I$78, 0.4)</f>
        <v>0.15000000000000002</v>
      </c>
      <c r="CG222" s="614">
        <f>MIN(100%,MAX(CG112,BY112,BV112)+CR_REF!AB44)</f>
        <v>0.1</v>
      </c>
    </row>
    <row r="223" spans="1:85" ht="13.15" customHeight="1">
      <c r="A223" s="425"/>
      <c r="B223" s="425"/>
      <c r="C223" s="425"/>
      <c r="D223" s="427" t="s">
        <v>16</v>
      </c>
      <c r="E223" s="429" t="s">
        <v>154</v>
      </c>
      <c r="F223" s="428">
        <v>2024</v>
      </c>
      <c r="G223" s="432" t="s">
        <v>146</v>
      </c>
      <c r="H223" s="620">
        <f t="shared" si="206"/>
        <v>0</v>
      </c>
      <c r="I223" s="571">
        <f t="shared" si="207"/>
        <v>0</v>
      </c>
      <c r="J223" s="601">
        <f t="shared" si="208"/>
        <v>0</v>
      </c>
      <c r="K223" s="912"/>
      <c r="L223" s="659"/>
      <c r="M223" s="631"/>
      <c r="N223" s="620">
        <f t="shared" si="209"/>
        <v>0</v>
      </c>
      <c r="O223" s="571">
        <f t="shared" si="210"/>
        <v>0</v>
      </c>
      <c r="P223" s="621">
        <f t="shared" si="211"/>
        <v>0</v>
      </c>
      <c r="Q223" s="439">
        <f t="shared" si="218"/>
        <v>0</v>
      </c>
      <c r="R223" s="431">
        <f t="shared" si="219"/>
        <v>0</v>
      </c>
      <c r="S223" s="509">
        <f t="shared" si="220"/>
        <v>0</v>
      </c>
      <c r="T223" s="912"/>
      <c r="U223" s="631"/>
      <c r="V223" s="912"/>
      <c r="W223" s="658"/>
      <c r="X223" s="631"/>
      <c r="Y223" s="426">
        <f>AE223*H223</f>
        <v>0</v>
      </c>
      <c r="Z223" s="426">
        <f t="shared" si="227"/>
        <v>0</v>
      </c>
      <c r="AA223" s="426">
        <f t="shared" si="227"/>
        <v>0</v>
      </c>
      <c r="AB223" s="426">
        <f>AH223*I223</f>
        <v>0</v>
      </c>
      <c r="AC223" s="632"/>
      <c r="AD223" s="632"/>
      <c r="AE223" s="439">
        <f>_xlfn.NORM.S.DIST(_xlfn.NORM.S.INV(MAX(AVERAGE(AE25,AE47,AE69, AE91, AE113),CR_REF!$D$66))+CR_REF!S45, TRUE)</f>
        <v>2.781637750961994E-3</v>
      </c>
      <c r="AF223" s="431">
        <f>_xlfn.NORM.S.DIST(_xlfn.NORM.S.INV(MAX(AVERAGE(AF25,AF47,AF69, AF91, AF113),CR_REF!$D$66))+CR_REF!T45, TRUE)</f>
        <v>8.1003511168291319E-3</v>
      </c>
      <c r="AG223" s="431">
        <f>AVERAGE(AG25,AG47,AG69, AG91, AG113)*CR_REF!Y45</f>
        <v>0</v>
      </c>
      <c r="AH223" s="431">
        <f>_xlfn.NORM.S.DIST(_xlfn.NORM.S.INV(MAX(AVERAGE(AH25,AH47,AH69,AH91, AH113),CR_REF!$D$66))+CR_REF!V45, TRUE)</f>
        <v>6.468517357107669E-3</v>
      </c>
      <c r="AI223" s="630"/>
      <c r="AJ223" s="631"/>
      <c r="AK223" s="918"/>
      <c r="AL223" s="632"/>
      <c r="AM223" s="632"/>
      <c r="AN223" s="632"/>
      <c r="AO223" s="632"/>
      <c r="AP223" s="919"/>
      <c r="AQ223" s="439">
        <f>_xlfn.NORM.S.DIST(_xlfn.NORM.S.INV(MAX(AVERAGE(AQ25,AQ47,AQ69, AQ91, AQ113),CR_REF!$D$66))+CR_REF!S45, TRUE)</f>
        <v>2.781637750961994E-3</v>
      </c>
      <c r="AR223" s="431">
        <f>_xlfn.NORM.S.DIST(_xlfn.NORM.S.INV(MAX(AVERAGE(AR25,AR47,AR69, AR91, AR113),CR_REF!$D$66))+CR_REF!T45, TRUE)</f>
        <v>8.1003511168291319E-3</v>
      </c>
      <c r="AS223" s="431">
        <f>AVERAGE(AS25,AS47,AS69, AS91, AS113)*CR_REF!Y45</f>
        <v>0</v>
      </c>
      <c r="AT223" s="431">
        <f>_xlfn.NORM.S.DIST(_xlfn.NORM.S.INV(MAX(AVERAGE(AT25,AT47,AT69, AT91, AT113),CR_REF!$D$66))+CR_REF!V45, TRUE)</f>
        <v>6.468517357107669E-3</v>
      </c>
      <c r="AU223" s="630"/>
      <c r="AV223" s="631"/>
      <c r="AW223" s="1217">
        <f t="shared" si="223"/>
        <v>0</v>
      </c>
      <c r="AX223" s="1218">
        <f>H223*(1-AE223-AF223)</f>
        <v>0</v>
      </c>
      <c r="AY223" s="1218">
        <f t="shared" si="224"/>
        <v>0</v>
      </c>
      <c r="AZ223" s="1219"/>
      <c r="BA223" s="1218">
        <f t="shared" si="225"/>
        <v>0</v>
      </c>
      <c r="BB223" s="1218">
        <f>I223*(1-AG223-AH223)</f>
        <v>0</v>
      </c>
      <c r="BC223" s="1218">
        <f t="shared" si="226"/>
        <v>0</v>
      </c>
      <c r="BD223" s="1220"/>
      <c r="BE223" s="1218">
        <f t="shared" si="212"/>
        <v>0</v>
      </c>
      <c r="BF223" s="1218">
        <f t="shared" si="217"/>
        <v>0</v>
      </c>
      <c r="BG223" s="1218">
        <f t="shared" si="221"/>
        <v>0</v>
      </c>
      <c r="BH223" s="1227">
        <f t="shared" si="222"/>
        <v>0</v>
      </c>
      <c r="BI223" s="1212">
        <f>MAX(BJ223+BK223,CR_REF!$D$62*CSV_CR_SCEN!AW223)</f>
        <v>0</v>
      </c>
      <c r="BJ223" s="1228">
        <f>AX223*BU223*BV223</f>
        <v>0</v>
      </c>
      <c r="BK223" s="1228">
        <f>AY223*BU223*BV223</f>
        <v>0</v>
      </c>
      <c r="BL223" s="1219"/>
      <c r="BM223" s="1218">
        <f>MAX(BN223+BO223,CR_REF!$D$63*CSV_CR_SCEN!BA223)</f>
        <v>0</v>
      </c>
      <c r="BN223" s="1228">
        <f>BB223*CF223</f>
        <v>0</v>
      </c>
      <c r="BO223" s="1228">
        <f>BC223*CE223</f>
        <v>0</v>
      </c>
      <c r="BP223" s="1220"/>
      <c r="BQ223" s="1218">
        <f>MAX(BR223+BS223+BT223, CR_REF!$D$64*CSV_CR_SCEN!BE223)</f>
        <v>0</v>
      </c>
      <c r="BR223" s="1228">
        <f>BF223*CG223</f>
        <v>0</v>
      </c>
      <c r="BS223" s="1228">
        <f t="shared" si="228"/>
        <v>0</v>
      </c>
      <c r="BT223" s="1228">
        <f t="shared" si="228"/>
        <v>0</v>
      </c>
      <c r="BU223" s="1229">
        <f>AF245</f>
        <v>8.2447978937351309E-3</v>
      </c>
      <c r="BV223" s="1295">
        <f>BZ245</f>
        <v>0.1</v>
      </c>
      <c r="BW223" s="1291"/>
      <c r="BX223" s="1230">
        <f>AH245</f>
        <v>7.975208601268307E-3</v>
      </c>
      <c r="BY223" s="1225"/>
      <c r="BZ223" s="616">
        <f>MIN(100%,MAX(IFERROR(AVERAGE(BZ25,BZ47,BZ69, BZ91, BZ113),0),BV113)+CR_REF!AB45)</f>
        <v>0.1</v>
      </c>
      <c r="CA223" s="614">
        <f>MIN(100%,MAX(IFERROR(AVERAGE(CA25,CA47,CA69, CA91, CA113),0),BY113)+CR_REF!AB45)</f>
        <v>0.1</v>
      </c>
      <c r="CB223" s="613">
        <f t="shared" si="200"/>
        <v>0</v>
      </c>
      <c r="CC223" s="577">
        <f t="shared" si="201"/>
        <v>0</v>
      </c>
      <c r="CD223" s="614">
        <f t="shared" si="202"/>
        <v>0</v>
      </c>
      <c r="CE223" s="616">
        <f>MIN(IF(CE113&lt;0.05, IF(CF113&lt;0.05, CR_REF!$D$58,CF113), CE113) +CR_REF!$I$78, 0.25)</f>
        <v>0.15000000000000002</v>
      </c>
      <c r="CF223" s="656">
        <f>MIN(IF(CF113&lt;0.05,CR_REF!$D$58,CF113)+CR_REF!$I$78, 0.4)</f>
        <v>0.15000000000000002</v>
      </c>
      <c r="CG223" s="614">
        <f>MIN(100%,MAX(CG113,BY113,BV113)+CR_REF!AB45)</f>
        <v>0.1</v>
      </c>
    </row>
    <row r="224" spans="1:85" ht="13.15" customHeight="1">
      <c r="A224" s="425"/>
      <c r="B224" s="425"/>
      <c r="C224" s="425"/>
      <c r="D224" s="427" t="s">
        <v>16</v>
      </c>
      <c r="E224" s="429" t="s">
        <v>154</v>
      </c>
      <c r="F224" s="428">
        <v>2024</v>
      </c>
      <c r="G224" s="432" t="s">
        <v>186</v>
      </c>
      <c r="H224" s="620">
        <f t="shared" si="206"/>
        <v>0</v>
      </c>
      <c r="I224" s="571">
        <f t="shared" si="207"/>
        <v>0</v>
      </c>
      <c r="J224" s="601">
        <f t="shared" si="208"/>
        <v>0</v>
      </c>
      <c r="K224" s="912"/>
      <c r="L224" s="659"/>
      <c r="M224" s="631"/>
      <c r="N224" s="620">
        <f t="shared" si="209"/>
        <v>0</v>
      </c>
      <c r="O224" s="571">
        <f t="shared" si="210"/>
        <v>0</v>
      </c>
      <c r="P224" s="621">
        <f t="shared" si="211"/>
        <v>0</v>
      </c>
      <c r="Q224" s="439">
        <f t="shared" si="218"/>
        <v>0</v>
      </c>
      <c r="R224" s="431">
        <f t="shared" si="219"/>
        <v>0</v>
      </c>
      <c r="S224" s="509">
        <f t="shared" si="220"/>
        <v>0</v>
      </c>
      <c r="T224" s="912"/>
      <c r="U224" s="631"/>
      <c r="V224" s="912"/>
      <c r="W224" s="658"/>
      <c r="X224" s="631"/>
      <c r="Y224" s="426">
        <f>AE224*H224</f>
        <v>0</v>
      </c>
      <c r="Z224" s="426">
        <f t="shared" si="227"/>
        <v>0</v>
      </c>
      <c r="AA224" s="426">
        <f t="shared" si="227"/>
        <v>0</v>
      </c>
      <c r="AB224" s="426">
        <f>AH224*I224</f>
        <v>0</v>
      </c>
      <c r="AC224" s="632"/>
      <c r="AD224" s="632"/>
      <c r="AE224" s="439">
        <f>_xlfn.NORM.S.DIST(_xlfn.NORM.S.INV(MAX(AVERAGE(AE26,AE48,AE70, AE92, AE114),CR_REF!$D$66))+CR_REF!S46, TRUE)</f>
        <v>5.7366575009127349E-4</v>
      </c>
      <c r="AF224" s="431">
        <f>_xlfn.NORM.S.DIST(_xlfn.NORM.S.INV(MAX(AVERAGE(AF26,AF48,AF70, AF92, AF114),CR_REF!$D$66))+CR_REF!T46, TRUE)</f>
        <v>3.3979428977992539E-3</v>
      </c>
      <c r="AG224" s="431">
        <f>AVERAGE(AG26,AG48,AG70, AG92, AG114)*CR_REF!Y46</f>
        <v>0</v>
      </c>
      <c r="AH224" s="431">
        <f>_xlfn.NORM.S.DIST(_xlfn.NORM.S.INV(MAX(AVERAGE(AH26,AH48,AH70,AH92, AH114),CR_REF!$D$66))+CR_REF!V46, TRUE)</f>
        <v>5.5848868002701946E-3</v>
      </c>
      <c r="AI224" s="630"/>
      <c r="AJ224" s="631"/>
      <c r="AK224" s="918"/>
      <c r="AL224" s="632"/>
      <c r="AM224" s="632"/>
      <c r="AN224" s="632"/>
      <c r="AO224" s="632"/>
      <c r="AP224" s="919"/>
      <c r="AQ224" s="439">
        <f>_xlfn.NORM.S.DIST(_xlfn.NORM.S.INV(MAX(AVERAGE(AQ26,AQ48,AQ70, AQ92, AQ114),CR_REF!$D$66))+CR_REF!S46, TRUE)</f>
        <v>5.7366575009127349E-4</v>
      </c>
      <c r="AR224" s="431">
        <f>_xlfn.NORM.S.DIST(_xlfn.NORM.S.INV(MAX(AVERAGE(AR26,AR48,AR70, AR92, AR114),CR_REF!$D$66))+CR_REF!T46, TRUE)</f>
        <v>3.3979428977992539E-3</v>
      </c>
      <c r="AS224" s="431">
        <f>AVERAGE(AS26,AS48,AS70, AS92, AS114)*CR_REF!Y46</f>
        <v>0</v>
      </c>
      <c r="AT224" s="431">
        <f>_xlfn.NORM.S.DIST(_xlfn.NORM.S.INV(MAX(AVERAGE(AT26,AT48,AT70, AT92, AT114),CR_REF!$D$66))+CR_REF!V46, TRUE)</f>
        <v>5.5848868002701946E-3</v>
      </c>
      <c r="AU224" s="630"/>
      <c r="AV224" s="631"/>
      <c r="AW224" s="1217">
        <f t="shared" si="223"/>
        <v>0</v>
      </c>
      <c r="AX224" s="1218">
        <f>H224*(1-AE224-AF224)</f>
        <v>0</v>
      </c>
      <c r="AY224" s="1218">
        <f t="shared" si="224"/>
        <v>0</v>
      </c>
      <c r="AZ224" s="1219"/>
      <c r="BA224" s="1218">
        <f t="shared" si="225"/>
        <v>0</v>
      </c>
      <c r="BB224" s="1218">
        <f>I224*(1-AG224-AH224)</f>
        <v>0</v>
      </c>
      <c r="BC224" s="1218">
        <f t="shared" si="226"/>
        <v>0</v>
      </c>
      <c r="BD224" s="1220"/>
      <c r="BE224" s="1218">
        <f t="shared" si="212"/>
        <v>0</v>
      </c>
      <c r="BF224" s="1218">
        <f t="shared" si="217"/>
        <v>0</v>
      </c>
      <c r="BG224" s="1218">
        <f t="shared" si="221"/>
        <v>0</v>
      </c>
      <c r="BH224" s="1227">
        <f t="shared" si="222"/>
        <v>0</v>
      </c>
      <c r="BI224" s="1212">
        <f>MAX(BJ224+BK224,CR_REF!$D$62*CSV_CR_SCEN!AW224)</f>
        <v>0</v>
      </c>
      <c r="BJ224" s="1228">
        <f>AX224*BU224*BV224</f>
        <v>0</v>
      </c>
      <c r="BK224" s="1228">
        <f>AY224*BU224*BV224</f>
        <v>0</v>
      </c>
      <c r="BL224" s="1219"/>
      <c r="BM224" s="1218">
        <f>MAX(BN224+BO224,CR_REF!$D$63*CSV_CR_SCEN!BA224)</f>
        <v>0</v>
      </c>
      <c r="BN224" s="1228">
        <f>BB224*CF224</f>
        <v>0</v>
      </c>
      <c r="BO224" s="1228">
        <f>BC224*CE224</f>
        <v>0</v>
      </c>
      <c r="BP224" s="1220"/>
      <c r="BQ224" s="1218">
        <f>MAX(BR224+BS224+BT224, CR_REF!$D$64*CSV_CR_SCEN!BE224)</f>
        <v>0</v>
      </c>
      <c r="BR224" s="1228">
        <f>BF224*CG224</f>
        <v>0</v>
      </c>
      <c r="BS224" s="1228">
        <f t="shared" si="228"/>
        <v>0</v>
      </c>
      <c r="BT224" s="1228">
        <f t="shared" si="228"/>
        <v>0</v>
      </c>
      <c r="BU224" s="1229">
        <f>AF246</f>
        <v>3.5926507958188225E-3</v>
      </c>
      <c r="BV224" s="1295">
        <f>BZ246</f>
        <v>0.1</v>
      </c>
      <c r="BW224" s="1291"/>
      <c r="BX224" s="1230">
        <f>AH246</f>
        <v>6.2105754163300202E-3</v>
      </c>
      <c r="BY224" s="1225"/>
      <c r="BZ224" s="616">
        <f>MIN(100%,MAX(IFERROR(AVERAGE(BZ26,BZ48,BZ70, BZ92, BZ114),0),BV114)+CR_REF!AB46)</f>
        <v>0.1</v>
      </c>
      <c r="CA224" s="614">
        <f>MIN(100%,MAX(IFERROR(AVERAGE(CA26,CA48,CA70, CA92, CA114),0),BY114)+CR_REF!AB46)</f>
        <v>0.1</v>
      </c>
      <c r="CB224" s="613">
        <f t="shared" si="200"/>
        <v>0</v>
      </c>
      <c r="CC224" s="577">
        <f t="shared" si="201"/>
        <v>0</v>
      </c>
      <c r="CD224" s="614">
        <f t="shared" si="202"/>
        <v>0</v>
      </c>
      <c r="CE224" s="616">
        <f>MIN(IF(CE114&lt;0.05, IF(CF114&lt;0.05, CR_REF!$D$58,CF114), CE114) +CR_REF!$I$78, 0.25)</f>
        <v>0.15000000000000002</v>
      </c>
      <c r="CF224" s="656">
        <f>MIN(IF(CF114&lt;0.05,CR_REF!$D$58,CF114)+CR_REF!$I$78, 0.4)</f>
        <v>0.15000000000000002</v>
      </c>
      <c r="CG224" s="614">
        <f>MIN(100%,MAX(CG114,BY114,BV114)+CR_REF!AB46)</f>
        <v>0.1</v>
      </c>
    </row>
    <row r="225" spans="1:85" ht="13.15" customHeight="1">
      <c r="A225" s="425"/>
      <c r="B225" s="425"/>
      <c r="C225" s="425"/>
      <c r="D225" s="427" t="s">
        <v>18</v>
      </c>
      <c r="E225" s="429" t="s">
        <v>154</v>
      </c>
      <c r="F225" s="428">
        <v>2024</v>
      </c>
      <c r="G225" s="430" t="s">
        <v>173</v>
      </c>
      <c r="H225" s="620">
        <f t="shared" si="206"/>
        <v>0</v>
      </c>
      <c r="I225" s="571">
        <f t="shared" si="207"/>
        <v>0</v>
      </c>
      <c r="J225" s="601">
        <f t="shared" si="208"/>
        <v>0</v>
      </c>
      <c r="K225" s="912"/>
      <c r="L225" s="659"/>
      <c r="M225" s="631"/>
      <c r="N225" s="620">
        <f t="shared" si="209"/>
        <v>0</v>
      </c>
      <c r="O225" s="571">
        <f t="shared" si="210"/>
        <v>0</v>
      </c>
      <c r="P225" s="621">
        <f t="shared" si="211"/>
        <v>0</v>
      </c>
      <c r="Q225" s="439">
        <f t="shared" si="218"/>
        <v>0</v>
      </c>
      <c r="R225" s="431">
        <f t="shared" si="219"/>
        <v>0</v>
      </c>
      <c r="S225" s="509">
        <f t="shared" si="220"/>
        <v>0</v>
      </c>
      <c r="T225" s="912"/>
      <c r="U225" s="631"/>
      <c r="V225" s="912"/>
      <c r="W225" s="658"/>
      <c r="X225" s="631"/>
      <c r="Y225" s="632"/>
      <c r="Z225" s="632"/>
      <c r="AA225" s="632"/>
      <c r="AB225" s="632"/>
      <c r="AC225" s="632"/>
      <c r="AD225" s="632"/>
      <c r="AE225" s="638"/>
      <c r="AF225" s="630"/>
      <c r="AG225" s="630"/>
      <c r="AH225" s="630"/>
      <c r="AI225" s="630"/>
      <c r="AJ225" s="631"/>
      <c r="AK225" s="918"/>
      <c r="AL225" s="632"/>
      <c r="AM225" s="632"/>
      <c r="AN225" s="632"/>
      <c r="AO225" s="632"/>
      <c r="AP225" s="919"/>
      <c r="AQ225" s="638"/>
      <c r="AR225" s="630"/>
      <c r="AS225" s="630"/>
      <c r="AT225" s="630"/>
      <c r="AU225" s="630"/>
      <c r="AV225" s="631"/>
      <c r="AW225" s="1217">
        <f t="shared" si="223"/>
        <v>0</v>
      </c>
      <c r="AX225" s="1218">
        <f>H225*(1-AE225-AF225)</f>
        <v>0</v>
      </c>
      <c r="AY225" s="1219"/>
      <c r="AZ225" s="1219"/>
      <c r="BA225" s="1218">
        <f t="shared" si="225"/>
        <v>0</v>
      </c>
      <c r="BB225" s="1218">
        <f>I225*(1-AG225-AH225)</f>
        <v>0</v>
      </c>
      <c r="BC225" s="1219"/>
      <c r="BD225" s="1220"/>
      <c r="BE225" s="1218">
        <f t="shared" si="212"/>
        <v>0</v>
      </c>
      <c r="BF225" s="1218">
        <f t="shared" si="217"/>
        <v>0</v>
      </c>
      <c r="BG225" s="1219"/>
      <c r="BH225" s="1221"/>
      <c r="BI225" s="1212">
        <f>MAX(BJ225+BK225,CR_REF!$D$62*CSV_CR_SCEN!AW225)</f>
        <v>0</v>
      </c>
      <c r="BJ225" s="1231">
        <f>N225</f>
        <v>0</v>
      </c>
      <c r="BK225" s="1219"/>
      <c r="BL225" s="1219"/>
      <c r="BM225" s="1218">
        <f>MAX(BN225+BO225,CR_REF!$D$63*CSV_CR_SCEN!BA225)</f>
        <v>0</v>
      </c>
      <c r="BN225" s="1231">
        <f>O225</f>
        <v>0</v>
      </c>
      <c r="BO225" s="1220"/>
      <c r="BP225" s="1220"/>
      <c r="BQ225" s="1218">
        <f>MAX(BR225+BS225+BT225, CR_REF!$D$64*CSV_CR_SCEN!BE225)</f>
        <v>0</v>
      </c>
      <c r="BR225" s="1231">
        <f>P225</f>
        <v>0</v>
      </c>
      <c r="BS225" s="1220"/>
      <c r="BT225" s="1221"/>
      <c r="BU225" s="1223"/>
      <c r="BV225" s="1225"/>
      <c r="BW225" s="1291"/>
      <c r="BX225" s="1224"/>
      <c r="BY225" s="1225"/>
      <c r="BZ225" s="921"/>
      <c r="CA225" s="650"/>
      <c r="CB225" s="613">
        <f t="shared" si="200"/>
        <v>0</v>
      </c>
      <c r="CC225" s="577">
        <f t="shared" si="201"/>
        <v>0</v>
      </c>
      <c r="CD225" s="614">
        <f t="shared" si="202"/>
        <v>0</v>
      </c>
      <c r="CE225" s="653"/>
      <c r="CF225" s="651"/>
      <c r="CG225" s="655"/>
    </row>
    <row r="226" spans="1:85" ht="13.15" customHeight="1" thickBot="1">
      <c r="A226" s="425"/>
      <c r="B226" s="425"/>
      <c r="C226" s="425"/>
      <c r="D226" s="435" t="s">
        <v>18</v>
      </c>
      <c r="E226" s="429" t="s">
        <v>154</v>
      </c>
      <c r="F226" s="428">
        <v>2024</v>
      </c>
      <c r="G226" s="430" t="s">
        <v>149</v>
      </c>
      <c r="H226" s="1203">
        <f t="shared" si="206"/>
        <v>0</v>
      </c>
      <c r="I226" s="1204">
        <f t="shared" si="207"/>
        <v>0</v>
      </c>
      <c r="J226" s="1205">
        <f t="shared" si="208"/>
        <v>0</v>
      </c>
      <c r="K226" s="592"/>
      <c r="L226" s="636"/>
      <c r="M226" s="594"/>
      <c r="N226" s="1203">
        <f t="shared" si="209"/>
        <v>0</v>
      </c>
      <c r="O226" s="1204">
        <f t="shared" si="210"/>
        <v>0</v>
      </c>
      <c r="P226" s="1206">
        <f t="shared" si="211"/>
        <v>0</v>
      </c>
      <c r="Q226" s="1196">
        <f t="shared" si="218"/>
        <v>0</v>
      </c>
      <c r="R226" s="1197">
        <f t="shared" si="219"/>
        <v>0</v>
      </c>
      <c r="S226" s="1198">
        <f t="shared" si="220"/>
        <v>0</v>
      </c>
      <c r="T226" s="592"/>
      <c r="U226" s="594"/>
      <c r="V226" s="592"/>
      <c r="W226" s="593"/>
      <c r="X226" s="594"/>
      <c r="Y226" s="579">
        <f>SUM(Y205,Y206,Y210,Y211,Y212,Y213,Y214,Y215,Y218,Y221,Y225)</f>
        <v>0</v>
      </c>
      <c r="Z226" s="580">
        <f>SUM(Z205,Z206,Z210,Z211,Z212,Z213,Z214,Z215,Z218,Z221,Z225)</f>
        <v>0</v>
      </c>
      <c r="AA226" s="580">
        <f>SUM(AA205,AA206,AA210,AA211,AA212,AA213,AA214,AA215,AA218,AA221,AA225)</f>
        <v>0</v>
      </c>
      <c r="AB226" s="580">
        <f>SUM(AB205,AB206,AB210,AB211,AB212,AB213,AB214,AB215,AB218,AB221,AB225)</f>
        <v>0</v>
      </c>
      <c r="AC226" s="633"/>
      <c r="AD226" s="634"/>
      <c r="AE226" s="1232"/>
      <c r="AF226" s="1233"/>
      <c r="AG226" s="1233"/>
      <c r="AH226" s="1233"/>
      <c r="AI226" s="1233"/>
      <c r="AJ226" s="594"/>
      <c r="AK226" s="1232"/>
      <c r="AL226" s="633"/>
      <c r="AM226" s="633"/>
      <c r="AN226" s="633"/>
      <c r="AO226" s="633"/>
      <c r="AP226" s="634"/>
      <c r="AQ226" s="1232"/>
      <c r="AR226" s="1233"/>
      <c r="AS226" s="1233"/>
      <c r="AT226" s="1233"/>
      <c r="AU226" s="1233"/>
      <c r="AV226" s="594"/>
      <c r="AW226" s="579">
        <f>SUM(AW205,AW206,AW210,AW211,AW212,AW213,AW214,AW215,AW218,AW221,AW225)</f>
        <v>0</v>
      </c>
      <c r="AX226" s="580">
        <f>SUM(AX205,AX206,AX210,AX211,AX212,AX213,AX214,AX215,AX218,AX221,AX225)</f>
        <v>0</v>
      </c>
      <c r="AY226" s="580">
        <f>SUM(AY205,AY206,AY210,AY211,AY212,AY213,AY214,AY215,AY218,AY221,AY225)</f>
        <v>0</v>
      </c>
      <c r="AZ226" s="633"/>
      <c r="BA226" s="580">
        <f>SUM(BA205,BA206,BA210,BA211,BA212,BA213,BA214,BA215,BA218,BA221,BA225)</f>
        <v>0</v>
      </c>
      <c r="BB226" s="580">
        <f>SUM(BB205,BB206,BB210,BB211,BB212,BB213,BB214,BB215,BB218,BB221,BB225)</f>
        <v>0</v>
      </c>
      <c r="BC226" s="580">
        <f>SUM(BC205,BC206,BC210,BC211,BC212,BC213,BC214,BC215,BC218,BC221,BC225)</f>
        <v>0</v>
      </c>
      <c r="BD226" s="633"/>
      <c r="BE226" s="580">
        <f t="shared" ref="BE226:BK226" si="229">SUM(BE205,BE206,BE210,BE211,BE212,BE213,BE214,BE215,BE218,BE221,BE225)</f>
        <v>0</v>
      </c>
      <c r="BF226" s="580">
        <f>BF204</f>
        <v>0</v>
      </c>
      <c r="BG226" s="580">
        <f t="shared" si="229"/>
        <v>0</v>
      </c>
      <c r="BH226" s="581">
        <f t="shared" si="229"/>
        <v>0</v>
      </c>
      <c r="BI226" s="908">
        <f t="shared" si="229"/>
        <v>0</v>
      </c>
      <c r="BJ226" s="580">
        <f t="shared" si="229"/>
        <v>0</v>
      </c>
      <c r="BK226" s="580">
        <f t="shared" si="229"/>
        <v>0</v>
      </c>
      <c r="BL226" s="633"/>
      <c r="BM226" s="580">
        <f>SUM(BM205,BM206,BM210,BM211,BM212,BM213,BM214,BM215,BM218,BM221,BM225)</f>
        <v>0</v>
      </c>
      <c r="BN226" s="580">
        <f>SUM(BN205,BN206,BN210,BN211,BN212,BN213,BN214,BN215,BN218,BN221,BN225)</f>
        <v>0</v>
      </c>
      <c r="BO226" s="580">
        <f>SUM(BO205,BO206,BO210,BO211,BO212,BO213,BO214,BO215,BO218,BO221,BO225)</f>
        <v>0</v>
      </c>
      <c r="BP226" s="633"/>
      <c r="BQ226" s="580">
        <f>SUM(BQ205,BQ206,BQ210,BQ211,BQ212,BQ213,BQ214,BQ215,BQ218,BQ221,BQ225)</f>
        <v>0</v>
      </c>
      <c r="BR226" s="580">
        <f>SUM(BR205,BR206,BR210,BR211,BR212,BR213,BR214,BR215,BR218,BR221,BR225)</f>
        <v>0</v>
      </c>
      <c r="BS226" s="580">
        <f>SUM(BS205,BS206,BS210,BS211,BS212,BS213,BS214,BS215,BS218,BS221,BS225)</f>
        <v>0</v>
      </c>
      <c r="BT226" s="581">
        <f>SUM(BT205,BT206,BT210,BT211,BT212,BT213,BT214,BT215,BT218,BT221,BT225)</f>
        <v>0</v>
      </c>
      <c r="BU226" s="604"/>
      <c r="BV226" s="606"/>
      <c r="BW226" s="1292"/>
      <c r="BX226" s="633"/>
      <c r="BY226" s="634"/>
      <c r="BZ226" s="1236"/>
      <c r="CA226" s="1235"/>
      <c r="CB226" s="1199">
        <f t="shared" si="200"/>
        <v>0</v>
      </c>
      <c r="CC226" s="1201">
        <f t="shared" si="201"/>
        <v>0</v>
      </c>
      <c r="CD226" s="1200">
        <f t="shared" si="202"/>
        <v>0</v>
      </c>
      <c r="CE226" s="1236"/>
      <c r="CF226" s="1237"/>
      <c r="CG226" s="1235"/>
    </row>
    <row r="227" spans="1:85" ht="13.15" customHeight="1">
      <c r="A227" s="425"/>
      <c r="B227" s="425"/>
      <c r="C227" s="425"/>
      <c r="D227" s="427" t="s">
        <v>18</v>
      </c>
      <c r="E227" s="429" t="s">
        <v>154</v>
      </c>
      <c r="F227" s="428">
        <v>2025</v>
      </c>
      <c r="G227" s="430" t="s">
        <v>189</v>
      </c>
      <c r="H227" s="617">
        <f t="shared" si="206"/>
        <v>0</v>
      </c>
      <c r="I227" s="618">
        <f t="shared" si="207"/>
        <v>0</v>
      </c>
      <c r="J227" s="625">
        <f t="shared" si="208"/>
        <v>0</v>
      </c>
      <c r="K227" s="909"/>
      <c r="L227" s="910"/>
      <c r="M227" s="911"/>
      <c r="N227" s="617">
        <f t="shared" si="209"/>
        <v>0</v>
      </c>
      <c r="O227" s="618">
        <f t="shared" si="210"/>
        <v>0</v>
      </c>
      <c r="P227" s="619">
        <f t="shared" si="211"/>
        <v>0</v>
      </c>
      <c r="Q227" s="599">
        <f t="shared" si="218"/>
        <v>0</v>
      </c>
      <c r="R227" s="438">
        <f t="shared" si="219"/>
        <v>0</v>
      </c>
      <c r="S227" s="600">
        <f t="shared" si="220"/>
        <v>0</v>
      </c>
      <c r="T227" s="909"/>
      <c r="U227" s="911"/>
      <c r="V227" s="909"/>
      <c r="W227" s="639"/>
      <c r="X227" s="911"/>
      <c r="Y227" s="632"/>
      <c r="Z227" s="632"/>
      <c r="AA227" s="632"/>
      <c r="AB227" s="632"/>
      <c r="AC227" s="632"/>
      <c r="AD227" s="632"/>
      <c r="AE227" s="637"/>
      <c r="AF227" s="629"/>
      <c r="AG227" s="629"/>
      <c r="AH227" s="629"/>
      <c r="AI227" s="629"/>
      <c r="AJ227" s="911"/>
      <c r="AK227" s="915"/>
      <c r="AL227" s="916"/>
      <c r="AM227" s="916"/>
      <c r="AN227" s="916"/>
      <c r="AO227" s="916"/>
      <c r="AP227" s="917"/>
      <c r="AQ227" s="637"/>
      <c r="AR227" s="629"/>
      <c r="AS227" s="629"/>
      <c r="AT227" s="629"/>
      <c r="AU227" s="629"/>
      <c r="AV227" s="911"/>
      <c r="AW227" s="1207">
        <f>AX227+AY227</f>
        <v>0</v>
      </c>
      <c r="AX227" s="1208">
        <f>H227*(1-AE227-AF227)</f>
        <v>0</v>
      </c>
      <c r="AY227" s="1209"/>
      <c r="AZ227" s="1209"/>
      <c r="BA227" s="1210"/>
      <c r="BB227" s="1210"/>
      <c r="BC227" s="1209"/>
      <c r="BD227" s="1210"/>
      <c r="BE227" s="1210"/>
      <c r="BF227" s="1210"/>
      <c r="BG227" s="1209"/>
      <c r="BH227" s="1211"/>
      <c r="BI227" s="1212">
        <f>MAX(BJ227+BK227,CR_REF!$E$62*CSV_CR_SCEN!AW227)</f>
        <v>0</v>
      </c>
      <c r="BJ227" s="1213">
        <f>N227</f>
        <v>0</v>
      </c>
      <c r="BK227" s="1209"/>
      <c r="BL227" s="1209"/>
      <c r="BM227" s="1209"/>
      <c r="BN227" s="1209"/>
      <c r="BO227" s="1210"/>
      <c r="BP227" s="1210"/>
      <c r="BQ227" s="1210"/>
      <c r="BR227" s="1210"/>
      <c r="BS227" s="1210"/>
      <c r="BT227" s="1211"/>
      <c r="BU227" s="1214"/>
      <c r="BV227" s="1216"/>
      <c r="BW227" s="1290"/>
      <c r="BX227" s="1215"/>
      <c r="BY227" s="1216"/>
      <c r="BZ227" s="653"/>
      <c r="CA227" s="651"/>
      <c r="CB227" s="610">
        <f t="shared" si="200"/>
        <v>0</v>
      </c>
      <c r="CC227" s="611">
        <f t="shared" si="201"/>
        <v>0</v>
      </c>
      <c r="CD227" s="612">
        <f t="shared" si="202"/>
        <v>0</v>
      </c>
      <c r="CE227" s="652"/>
      <c r="CF227" s="654"/>
      <c r="CG227" s="655"/>
    </row>
    <row r="228" spans="1:85" ht="13.15" customHeight="1">
      <c r="A228" s="425"/>
      <c r="B228" s="425"/>
      <c r="C228" s="425"/>
      <c r="D228" s="427" t="s">
        <v>18</v>
      </c>
      <c r="E228" s="429" t="s">
        <v>154</v>
      </c>
      <c r="F228" s="428">
        <v>2025</v>
      </c>
      <c r="G228" s="430" t="s">
        <v>400</v>
      </c>
      <c r="H228" s="620">
        <f t="shared" si="206"/>
        <v>0</v>
      </c>
      <c r="I228" s="571">
        <f t="shared" si="207"/>
        <v>0</v>
      </c>
      <c r="J228" s="601">
        <f t="shared" si="208"/>
        <v>0</v>
      </c>
      <c r="K228" s="912"/>
      <c r="L228" s="659"/>
      <c r="M228" s="631"/>
      <c r="N228" s="620">
        <f t="shared" si="209"/>
        <v>0</v>
      </c>
      <c r="O228" s="571">
        <f t="shared" si="210"/>
        <v>0</v>
      </c>
      <c r="P228" s="621">
        <f t="shared" si="211"/>
        <v>0</v>
      </c>
      <c r="Q228" s="439">
        <f t="shared" si="218"/>
        <v>0</v>
      </c>
      <c r="R228" s="431">
        <f t="shared" si="219"/>
        <v>0</v>
      </c>
      <c r="S228" s="509">
        <f t="shared" si="220"/>
        <v>0</v>
      </c>
      <c r="T228" s="912"/>
      <c r="U228" s="631"/>
      <c r="V228" s="912"/>
      <c r="W228" s="658"/>
      <c r="X228" s="631"/>
      <c r="Y228" s="632"/>
      <c r="Z228" s="632"/>
      <c r="AA228" s="632"/>
      <c r="AB228" s="632"/>
      <c r="AC228" s="632"/>
      <c r="AD228" s="632"/>
      <c r="AE228" s="638"/>
      <c r="AF228" s="630"/>
      <c r="AG228" s="630"/>
      <c r="AH228" s="630"/>
      <c r="AI228" s="630"/>
      <c r="AJ228" s="631"/>
      <c r="AK228" s="918"/>
      <c r="AL228" s="632"/>
      <c r="AM228" s="632"/>
      <c r="AN228" s="632"/>
      <c r="AO228" s="632"/>
      <c r="AP228" s="919"/>
      <c r="AQ228" s="638"/>
      <c r="AR228" s="630"/>
      <c r="AS228" s="630"/>
      <c r="AT228" s="630"/>
      <c r="AU228" s="630"/>
      <c r="AV228" s="631"/>
      <c r="AW228" s="1217">
        <f>AW229+AW230+AW231</f>
        <v>0</v>
      </c>
      <c r="AX228" s="1218">
        <f>AX229+AX230+AX231</f>
        <v>0</v>
      </c>
      <c r="AY228" s="1219"/>
      <c r="AZ228" s="1219"/>
      <c r="BA228" s="1218">
        <f>BA229+BA230+BA231</f>
        <v>0</v>
      </c>
      <c r="BB228" s="1218">
        <f>BB229+BB230+BB231</f>
        <v>0</v>
      </c>
      <c r="BC228" s="1219"/>
      <c r="BD228" s="1220"/>
      <c r="BE228" s="1218">
        <f t="shared" ref="BE228:BE247" si="230">BF228+BG228+BH228</f>
        <v>0</v>
      </c>
      <c r="BF228" s="1218">
        <f>BF206</f>
        <v>0</v>
      </c>
      <c r="BG228" s="1219"/>
      <c r="BH228" s="1221"/>
      <c r="BI228" s="1212">
        <f>MAX(BJ228+BK228,CR_REF!$E$62*CSV_CR_SCEN!AW228)</f>
        <v>0</v>
      </c>
      <c r="BJ228" s="1222">
        <f>BJ229+BJ230+BJ231</f>
        <v>0</v>
      </c>
      <c r="BK228" s="1219"/>
      <c r="BL228" s="1219"/>
      <c r="BM228" s="1218">
        <f>MAX(BN228+BO228,CR_REF!$D$63*CSV_CR_SCEN!BA228)</f>
        <v>0</v>
      </c>
      <c r="BN228" s="1222">
        <f>BN229+BN230+BN231</f>
        <v>0</v>
      </c>
      <c r="BO228" s="1220"/>
      <c r="BP228" s="1220"/>
      <c r="BQ228" s="1218">
        <f>MAX(BR228+BS228+BT228, CR_REF!$D$64*CSV_CR_SCEN!BE228)</f>
        <v>0</v>
      </c>
      <c r="BR228" s="1222">
        <f>BR229+BR230+BR231</f>
        <v>0</v>
      </c>
      <c r="BS228" s="1220"/>
      <c r="BT228" s="1220"/>
      <c r="BU228" s="1223"/>
      <c r="BV228" s="1225"/>
      <c r="BW228" s="1291"/>
      <c r="BX228" s="1224"/>
      <c r="BY228" s="1225"/>
      <c r="BZ228" s="921"/>
      <c r="CA228" s="650"/>
      <c r="CB228" s="613">
        <f t="shared" si="200"/>
        <v>0</v>
      </c>
      <c r="CC228" s="577">
        <f t="shared" si="201"/>
        <v>0</v>
      </c>
      <c r="CD228" s="614">
        <f t="shared" si="202"/>
        <v>0</v>
      </c>
      <c r="CE228" s="653"/>
      <c r="CF228" s="651"/>
      <c r="CG228" s="655"/>
    </row>
    <row r="229" spans="1:85" ht="13.15" customHeight="1">
      <c r="A229" s="425"/>
      <c r="B229" s="425"/>
      <c r="C229" s="425"/>
      <c r="D229" s="427" t="s">
        <v>16</v>
      </c>
      <c r="E229" s="429" t="s">
        <v>154</v>
      </c>
      <c r="F229" s="428">
        <v>2025</v>
      </c>
      <c r="G229" s="432" t="s">
        <v>587</v>
      </c>
      <c r="H229" s="620">
        <f t="shared" si="206"/>
        <v>0</v>
      </c>
      <c r="I229" s="571">
        <f t="shared" si="207"/>
        <v>0</v>
      </c>
      <c r="J229" s="601">
        <f t="shared" si="208"/>
        <v>0</v>
      </c>
      <c r="K229" s="912"/>
      <c r="L229" s="659"/>
      <c r="M229" s="631"/>
      <c r="N229" s="620">
        <f t="shared" si="209"/>
        <v>0</v>
      </c>
      <c r="O229" s="571">
        <f t="shared" si="210"/>
        <v>0</v>
      </c>
      <c r="P229" s="621">
        <f t="shared" si="211"/>
        <v>0</v>
      </c>
      <c r="Q229" s="439">
        <f t="shared" si="218"/>
        <v>0</v>
      </c>
      <c r="R229" s="431">
        <f t="shared" si="219"/>
        <v>0</v>
      </c>
      <c r="S229" s="509">
        <f t="shared" si="220"/>
        <v>0</v>
      </c>
      <c r="T229" s="912"/>
      <c r="U229" s="631"/>
      <c r="V229" s="912"/>
      <c r="W229" s="658"/>
      <c r="X229" s="631"/>
      <c r="Y229" s="632"/>
      <c r="Z229" s="632"/>
      <c r="AA229" s="632"/>
      <c r="AB229" s="632"/>
      <c r="AC229" s="632"/>
      <c r="AD229" s="632"/>
      <c r="AE229" s="638"/>
      <c r="AF229" s="630"/>
      <c r="AG229" s="630"/>
      <c r="AH229" s="630"/>
      <c r="AI229" s="630"/>
      <c r="AJ229" s="631"/>
      <c r="AK229" s="918"/>
      <c r="AL229" s="632"/>
      <c r="AM229" s="632"/>
      <c r="AN229" s="632"/>
      <c r="AO229" s="632"/>
      <c r="AP229" s="919"/>
      <c r="AQ229" s="638"/>
      <c r="AR229" s="630"/>
      <c r="AS229" s="630"/>
      <c r="AT229" s="630"/>
      <c r="AU229" s="630"/>
      <c r="AV229" s="631"/>
      <c r="AW229" s="1217">
        <f t="shared" ref="AW229:AW236" si="231">AX229+AY229</f>
        <v>0</v>
      </c>
      <c r="AX229" s="1218">
        <f t="shared" ref="AX229:AX236" si="232">H229*(1-AE229-AF229)</f>
        <v>0</v>
      </c>
      <c r="AY229" s="1219"/>
      <c r="AZ229" s="1219"/>
      <c r="BA229" s="1218">
        <f t="shared" ref="BA229:BA236" si="233">BB229+BC229</f>
        <v>0</v>
      </c>
      <c r="BB229" s="1218">
        <f t="shared" ref="BB229:BB236" si="234">I229*(1-AG229-AH229)</f>
        <v>0</v>
      </c>
      <c r="BC229" s="1219"/>
      <c r="BD229" s="1220"/>
      <c r="BE229" s="1218">
        <f t="shared" si="230"/>
        <v>0</v>
      </c>
      <c r="BF229" s="1218">
        <f t="shared" ref="BF229:BF248" si="235">BF207</f>
        <v>0</v>
      </c>
      <c r="BG229" s="1219"/>
      <c r="BH229" s="1221"/>
      <c r="BI229" s="1212">
        <f>MAX(BJ229+BK229,CR_REF!$D$62*CSV_CR_SCEN!AW229)</f>
        <v>0</v>
      </c>
      <c r="BJ229" s="1222">
        <f>AX229*BU229*BV229</f>
        <v>0</v>
      </c>
      <c r="BK229" s="1219"/>
      <c r="BL229" s="1219"/>
      <c r="BM229" s="1218">
        <f>MAX(BN229+BO229,CR_REF!$D$63*CSV_CR_SCEN!BA229)</f>
        <v>0</v>
      </c>
      <c r="BN229" s="1222">
        <f>BB229*CF229</f>
        <v>0</v>
      </c>
      <c r="BO229" s="1220"/>
      <c r="BP229" s="1220"/>
      <c r="BQ229" s="1218">
        <f>MAX(BR229+BS229+BT229, CR_REF!$D$64*CSV_CR_SCEN!BE229)</f>
        <v>0</v>
      </c>
      <c r="BR229" s="1222">
        <f>BF229*CG229</f>
        <v>0</v>
      </c>
      <c r="BS229" s="1220"/>
      <c r="BT229" s="1220"/>
      <c r="BU229" s="1226">
        <f>BU97*CR_REF!AF51</f>
        <v>0</v>
      </c>
      <c r="BV229" s="1294">
        <f>MIN(100%,BV97+CR_REF!AB51)</f>
        <v>0.1</v>
      </c>
      <c r="BW229" s="1291"/>
      <c r="BX229" s="1224"/>
      <c r="BY229" s="1225"/>
      <c r="BZ229" s="921"/>
      <c r="CA229" s="650"/>
      <c r="CB229" s="613">
        <f t="shared" si="200"/>
        <v>0</v>
      </c>
      <c r="CC229" s="577">
        <f t="shared" si="201"/>
        <v>0</v>
      </c>
      <c r="CD229" s="614">
        <f t="shared" si="202"/>
        <v>0</v>
      </c>
      <c r="CE229" s="653"/>
      <c r="CF229" s="577">
        <f>MIN(IF(CF97&lt;0.05,CR_REF!$D$58,CF97)+CR_REF!$J$78, 0.4)</f>
        <v>0.15000000000000002</v>
      </c>
      <c r="CG229" s="614">
        <f>MIN(100%,MAX(CG97,BY97,BV97)+CR_REF!AB51)</f>
        <v>0.1</v>
      </c>
    </row>
    <row r="230" spans="1:85" ht="13.15" customHeight="1">
      <c r="A230" s="425"/>
      <c r="B230" s="425"/>
      <c r="C230" s="425"/>
      <c r="D230" s="427" t="s">
        <v>16</v>
      </c>
      <c r="E230" s="429" t="s">
        <v>154</v>
      </c>
      <c r="F230" s="428">
        <v>2025</v>
      </c>
      <c r="G230" s="432" t="s">
        <v>589</v>
      </c>
      <c r="H230" s="620">
        <f t="shared" si="206"/>
        <v>0</v>
      </c>
      <c r="I230" s="571">
        <f t="shared" si="207"/>
        <v>0</v>
      </c>
      <c r="J230" s="601">
        <f t="shared" si="208"/>
        <v>0</v>
      </c>
      <c r="K230" s="912"/>
      <c r="L230" s="659"/>
      <c r="M230" s="631"/>
      <c r="N230" s="620">
        <f t="shared" si="209"/>
        <v>0</v>
      </c>
      <c r="O230" s="571">
        <f t="shared" si="210"/>
        <v>0</v>
      </c>
      <c r="P230" s="621">
        <f t="shared" si="211"/>
        <v>0</v>
      </c>
      <c r="Q230" s="439">
        <f t="shared" si="218"/>
        <v>0</v>
      </c>
      <c r="R230" s="431">
        <f t="shared" si="219"/>
        <v>0</v>
      </c>
      <c r="S230" s="509">
        <f t="shared" si="220"/>
        <v>0</v>
      </c>
      <c r="T230" s="912"/>
      <c r="U230" s="631"/>
      <c r="V230" s="912"/>
      <c r="W230" s="658"/>
      <c r="X230" s="631"/>
      <c r="Y230" s="632"/>
      <c r="Z230" s="632"/>
      <c r="AA230" s="632"/>
      <c r="AB230" s="632"/>
      <c r="AC230" s="632"/>
      <c r="AD230" s="632"/>
      <c r="AE230" s="638"/>
      <c r="AF230" s="630"/>
      <c r="AG230" s="630"/>
      <c r="AH230" s="630"/>
      <c r="AI230" s="630"/>
      <c r="AJ230" s="631"/>
      <c r="AK230" s="918"/>
      <c r="AL230" s="632"/>
      <c r="AM230" s="632"/>
      <c r="AN230" s="632"/>
      <c r="AO230" s="632"/>
      <c r="AP230" s="919"/>
      <c r="AQ230" s="638"/>
      <c r="AR230" s="630"/>
      <c r="AS230" s="630"/>
      <c r="AT230" s="630"/>
      <c r="AU230" s="630"/>
      <c r="AV230" s="631"/>
      <c r="AW230" s="1217">
        <f t="shared" si="231"/>
        <v>0</v>
      </c>
      <c r="AX230" s="1218">
        <f t="shared" si="232"/>
        <v>0</v>
      </c>
      <c r="AY230" s="1219"/>
      <c r="AZ230" s="1219"/>
      <c r="BA230" s="1218">
        <f t="shared" si="233"/>
        <v>0</v>
      </c>
      <c r="BB230" s="1218">
        <f t="shared" si="234"/>
        <v>0</v>
      </c>
      <c r="BC230" s="1219"/>
      <c r="BD230" s="1220"/>
      <c r="BE230" s="1218">
        <f t="shared" si="230"/>
        <v>0</v>
      </c>
      <c r="BF230" s="1218">
        <f t="shared" si="235"/>
        <v>0</v>
      </c>
      <c r="BG230" s="1219"/>
      <c r="BH230" s="1221"/>
      <c r="BI230" s="1212">
        <f>MAX(BJ230+BK230,CR_REF!$D$62*CSV_CR_SCEN!AW230)</f>
        <v>0</v>
      </c>
      <c r="BJ230" s="1222">
        <f>AX230*BU230*BV230</f>
        <v>0</v>
      </c>
      <c r="BK230" s="1219"/>
      <c r="BL230" s="1219"/>
      <c r="BM230" s="1218">
        <f>MAX(BN230+BO230,CR_REF!$D$63*CSV_CR_SCEN!BA230)</f>
        <v>0</v>
      </c>
      <c r="BN230" s="1222">
        <f>BB230*CF230</f>
        <v>0</v>
      </c>
      <c r="BO230" s="1220"/>
      <c r="BP230" s="1220"/>
      <c r="BQ230" s="1218">
        <f>MAX(BR230+BS230+BT230, CR_REF!$D$64*CSV_CR_SCEN!BE230)</f>
        <v>0</v>
      </c>
      <c r="BR230" s="1222">
        <f>BF230*CG230</f>
        <v>0</v>
      </c>
      <c r="BS230" s="1220"/>
      <c r="BT230" s="1220"/>
      <c r="BU230" s="1226">
        <f>BU98*CR_REF!AF52</f>
        <v>0</v>
      </c>
      <c r="BV230" s="1294">
        <f>MIN(100%,BV98+CR_REF!AB52)</f>
        <v>0.1</v>
      </c>
      <c r="BW230" s="1291"/>
      <c r="BX230" s="1224"/>
      <c r="BY230" s="1225"/>
      <c r="BZ230" s="921"/>
      <c r="CA230" s="650"/>
      <c r="CB230" s="613">
        <f t="shared" si="200"/>
        <v>0</v>
      </c>
      <c r="CC230" s="577">
        <f t="shared" si="201"/>
        <v>0</v>
      </c>
      <c r="CD230" s="614">
        <f t="shared" si="202"/>
        <v>0</v>
      </c>
      <c r="CE230" s="653"/>
      <c r="CF230" s="577">
        <f>MIN(IF(CF98&lt;0.05,CR_REF!$D$58,CF98)+CR_REF!$J$78, 0.4)</f>
        <v>0.15000000000000002</v>
      </c>
      <c r="CG230" s="614">
        <f>MIN(100%,MAX(CG98,BY98,BV98)+CR_REF!AB52)</f>
        <v>0.1</v>
      </c>
    </row>
    <row r="231" spans="1:85" ht="13.15" customHeight="1">
      <c r="A231" s="425"/>
      <c r="B231" s="425"/>
      <c r="C231" s="425"/>
      <c r="D231" s="427" t="s">
        <v>16</v>
      </c>
      <c r="E231" s="429" t="s">
        <v>154</v>
      </c>
      <c r="F231" s="428">
        <v>2025</v>
      </c>
      <c r="G231" s="432" t="s">
        <v>584</v>
      </c>
      <c r="H231" s="620">
        <f t="shared" si="206"/>
        <v>0</v>
      </c>
      <c r="I231" s="571">
        <f t="shared" si="207"/>
        <v>0</v>
      </c>
      <c r="J231" s="601">
        <f t="shared" si="208"/>
        <v>0</v>
      </c>
      <c r="K231" s="912"/>
      <c r="L231" s="659"/>
      <c r="M231" s="631"/>
      <c r="N231" s="620">
        <f t="shared" si="209"/>
        <v>0</v>
      </c>
      <c r="O231" s="571">
        <f t="shared" si="210"/>
        <v>0</v>
      </c>
      <c r="P231" s="621">
        <f t="shared" si="211"/>
        <v>0</v>
      </c>
      <c r="Q231" s="439">
        <f t="shared" si="218"/>
        <v>0</v>
      </c>
      <c r="R231" s="431">
        <f t="shared" si="219"/>
        <v>0</v>
      </c>
      <c r="S231" s="509">
        <f t="shared" si="220"/>
        <v>0</v>
      </c>
      <c r="T231" s="912"/>
      <c r="U231" s="631"/>
      <c r="V231" s="912"/>
      <c r="W231" s="658"/>
      <c r="X231" s="631"/>
      <c r="Y231" s="632"/>
      <c r="Z231" s="632"/>
      <c r="AA231" s="632"/>
      <c r="AB231" s="632"/>
      <c r="AC231" s="632"/>
      <c r="AD231" s="632"/>
      <c r="AE231" s="638"/>
      <c r="AF231" s="630"/>
      <c r="AG231" s="630"/>
      <c r="AH231" s="630"/>
      <c r="AI231" s="630"/>
      <c r="AJ231" s="631"/>
      <c r="AK231" s="918"/>
      <c r="AL231" s="632"/>
      <c r="AM231" s="632"/>
      <c r="AN231" s="632"/>
      <c r="AO231" s="632"/>
      <c r="AP231" s="919"/>
      <c r="AQ231" s="638"/>
      <c r="AR231" s="630"/>
      <c r="AS231" s="630"/>
      <c r="AT231" s="630"/>
      <c r="AU231" s="630"/>
      <c r="AV231" s="631"/>
      <c r="AW231" s="1217">
        <f t="shared" si="231"/>
        <v>0</v>
      </c>
      <c r="AX231" s="1218">
        <f t="shared" si="232"/>
        <v>0</v>
      </c>
      <c r="AY231" s="1219"/>
      <c r="AZ231" s="1219"/>
      <c r="BA231" s="1218">
        <f t="shared" si="233"/>
        <v>0</v>
      </c>
      <c r="BB231" s="1218">
        <f t="shared" si="234"/>
        <v>0</v>
      </c>
      <c r="BC231" s="1219"/>
      <c r="BD231" s="1220"/>
      <c r="BE231" s="1218">
        <f t="shared" si="230"/>
        <v>0</v>
      </c>
      <c r="BF231" s="1218">
        <f t="shared" si="235"/>
        <v>0</v>
      </c>
      <c r="BG231" s="1219"/>
      <c r="BH231" s="1221"/>
      <c r="BI231" s="1212">
        <f>MAX(BJ231+BK231,CR_REF!$D$62*CSV_CR_SCEN!AW231)</f>
        <v>0</v>
      </c>
      <c r="BJ231" s="1222">
        <f>AX231*BU231*BV231</f>
        <v>0</v>
      </c>
      <c r="BK231" s="1219"/>
      <c r="BL231" s="1219"/>
      <c r="BM231" s="1218">
        <f>MAX(BN231+BO231,CR_REF!$D$63*CSV_CR_SCEN!BA231)</f>
        <v>0</v>
      </c>
      <c r="BN231" s="1222">
        <f>BB231*CF231</f>
        <v>0</v>
      </c>
      <c r="BO231" s="1220"/>
      <c r="BP231" s="1220"/>
      <c r="BQ231" s="1218">
        <f>MAX(BR231+BS231+BT231, CR_REF!$D$64*CSV_CR_SCEN!BE231)</f>
        <v>0</v>
      </c>
      <c r="BR231" s="1222">
        <f>BF231*CG231</f>
        <v>0</v>
      </c>
      <c r="BS231" s="1220"/>
      <c r="BT231" s="1220"/>
      <c r="BU231" s="1226">
        <f>BU99*CR_REF!AF53</f>
        <v>0</v>
      </c>
      <c r="BV231" s="1294">
        <f>MIN(100%,BV99+CR_REF!AB53)</f>
        <v>0.1</v>
      </c>
      <c r="BW231" s="1291"/>
      <c r="BX231" s="1224"/>
      <c r="BY231" s="1225"/>
      <c r="BZ231" s="921"/>
      <c r="CA231" s="650"/>
      <c r="CB231" s="613">
        <f t="shared" si="200"/>
        <v>0</v>
      </c>
      <c r="CC231" s="577">
        <f t="shared" si="201"/>
        <v>0</v>
      </c>
      <c r="CD231" s="614">
        <f t="shared" si="202"/>
        <v>0</v>
      </c>
      <c r="CE231" s="653"/>
      <c r="CF231" s="577">
        <f>MIN(IF(CF99&lt;0.05,CR_REF!$D$58,CF99)+CR_REF!$J$78, 0.4)</f>
        <v>0.15000000000000002</v>
      </c>
      <c r="CG231" s="614">
        <f>MIN(100%,MAX(CG99,BY99,BV99)+CR_REF!AB53)</f>
        <v>0.1</v>
      </c>
    </row>
    <row r="232" spans="1:85" ht="13.15" customHeight="1">
      <c r="A232" s="425"/>
      <c r="B232" s="425"/>
      <c r="C232" s="425"/>
      <c r="D232" s="427" t="s">
        <v>18</v>
      </c>
      <c r="E232" s="429" t="s">
        <v>154</v>
      </c>
      <c r="F232" s="428">
        <v>2025</v>
      </c>
      <c r="G232" s="430" t="s">
        <v>180</v>
      </c>
      <c r="H232" s="620">
        <f t="shared" si="206"/>
        <v>0</v>
      </c>
      <c r="I232" s="571">
        <f t="shared" si="207"/>
        <v>0</v>
      </c>
      <c r="J232" s="601">
        <f t="shared" si="208"/>
        <v>0</v>
      </c>
      <c r="K232" s="912"/>
      <c r="L232" s="659"/>
      <c r="M232" s="631"/>
      <c r="N232" s="620">
        <f t="shared" si="209"/>
        <v>0</v>
      </c>
      <c r="O232" s="571">
        <f t="shared" si="210"/>
        <v>0</v>
      </c>
      <c r="P232" s="621">
        <f t="shared" si="211"/>
        <v>0</v>
      </c>
      <c r="Q232" s="439">
        <f t="shared" si="218"/>
        <v>0</v>
      </c>
      <c r="R232" s="431">
        <f t="shared" si="219"/>
        <v>0</v>
      </c>
      <c r="S232" s="509">
        <f t="shared" si="220"/>
        <v>0</v>
      </c>
      <c r="T232" s="912"/>
      <c r="U232" s="631"/>
      <c r="V232" s="912"/>
      <c r="W232" s="658"/>
      <c r="X232" s="631"/>
      <c r="Y232" s="632"/>
      <c r="Z232" s="632"/>
      <c r="AA232" s="632"/>
      <c r="AB232" s="632"/>
      <c r="AC232" s="632"/>
      <c r="AD232" s="632"/>
      <c r="AE232" s="638"/>
      <c r="AF232" s="630"/>
      <c r="AG232" s="630"/>
      <c r="AH232" s="630"/>
      <c r="AI232" s="630"/>
      <c r="AJ232" s="631"/>
      <c r="AK232" s="918"/>
      <c r="AL232" s="632"/>
      <c r="AM232" s="632"/>
      <c r="AN232" s="632"/>
      <c r="AO232" s="632"/>
      <c r="AP232" s="919"/>
      <c r="AQ232" s="638"/>
      <c r="AR232" s="630"/>
      <c r="AS232" s="630"/>
      <c r="AT232" s="630"/>
      <c r="AU232" s="630"/>
      <c r="AV232" s="631"/>
      <c r="AW232" s="1217">
        <f t="shared" si="231"/>
        <v>0</v>
      </c>
      <c r="AX232" s="1218">
        <f t="shared" si="232"/>
        <v>0</v>
      </c>
      <c r="AY232" s="1219"/>
      <c r="AZ232" s="1219"/>
      <c r="BA232" s="1218">
        <f t="shared" si="233"/>
        <v>0</v>
      </c>
      <c r="BB232" s="1218">
        <f t="shared" si="234"/>
        <v>0</v>
      </c>
      <c r="BC232" s="1219"/>
      <c r="BD232" s="1220"/>
      <c r="BE232" s="1218">
        <f t="shared" si="230"/>
        <v>0</v>
      </c>
      <c r="BF232" s="1218">
        <f t="shared" si="235"/>
        <v>0</v>
      </c>
      <c r="BG232" s="1219"/>
      <c r="BH232" s="1221"/>
      <c r="BI232" s="1212">
        <f>MAX(BJ232+BK232,CR_REF!$D$62*CSV_CR_SCEN!AW232)</f>
        <v>0</v>
      </c>
      <c r="BJ232" s="1222">
        <f>AX232*BU232*BV232</f>
        <v>0</v>
      </c>
      <c r="BK232" s="1219"/>
      <c r="BL232" s="1219"/>
      <c r="BM232" s="1218">
        <f>MAX(BN232+BO232,CR_REF!$D$63*CSV_CR_SCEN!BA232)</f>
        <v>0</v>
      </c>
      <c r="BN232" s="1222">
        <f>BB232*CF232</f>
        <v>0</v>
      </c>
      <c r="BO232" s="1220"/>
      <c r="BP232" s="1220"/>
      <c r="BQ232" s="1218">
        <f>MAX(BR232+BS232+BT232, CR_REF!$D$64*CSV_CR_SCEN!BE232)</f>
        <v>0</v>
      </c>
      <c r="BR232" s="1222">
        <f>BF232*CG232</f>
        <v>0</v>
      </c>
      <c r="BS232" s="1220"/>
      <c r="BT232" s="1220"/>
      <c r="BU232" s="1226">
        <f>BU100*CR_REF!AF54</f>
        <v>0</v>
      </c>
      <c r="BV232" s="1294">
        <f>MIN(100%,BV100+CR_REF!AB54)</f>
        <v>0.1</v>
      </c>
      <c r="BW232" s="1291"/>
      <c r="BX232" s="1224"/>
      <c r="BY232" s="1225"/>
      <c r="BZ232" s="921"/>
      <c r="CA232" s="650"/>
      <c r="CB232" s="613">
        <f t="shared" si="200"/>
        <v>0</v>
      </c>
      <c r="CC232" s="577">
        <f t="shared" si="201"/>
        <v>0</v>
      </c>
      <c r="CD232" s="614">
        <f t="shared" si="202"/>
        <v>0</v>
      </c>
      <c r="CE232" s="653"/>
      <c r="CF232" s="577">
        <f>MIN(IF(CF100&lt;0.05,CR_REF!$D$58,CF100)+CR_REF!$J$78, 0.4)</f>
        <v>0.15000000000000002</v>
      </c>
      <c r="CG232" s="614">
        <f>MIN(100%,MAX(CG100,BY100,BV100)+CR_REF!AB54)</f>
        <v>0.1</v>
      </c>
    </row>
    <row r="233" spans="1:85" ht="13.15" customHeight="1">
      <c r="A233" s="425"/>
      <c r="B233" s="425"/>
      <c r="C233" s="425"/>
      <c r="D233" s="427" t="s">
        <v>18</v>
      </c>
      <c r="E233" s="429" t="s">
        <v>154</v>
      </c>
      <c r="F233" s="428">
        <v>2025</v>
      </c>
      <c r="G233" s="430" t="s">
        <v>150</v>
      </c>
      <c r="H233" s="620">
        <f t="shared" si="206"/>
        <v>0</v>
      </c>
      <c r="I233" s="571">
        <f t="shared" si="207"/>
        <v>0</v>
      </c>
      <c r="J233" s="601">
        <f t="shared" si="208"/>
        <v>0</v>
      </c>
      <c r="K233" s="912"/>
      <c r="L233" s="659"/>
      <c r="M233" s="631"/>
      <c r="N233" s="620">
        <f t="shared" si="209"/>
        <v>0</v>
      </c>
      <c r="O233" s="571">
        <f t="shared" si="210"/>
        <v>0</v>
      </c>
      <c r="P233" s="621">
        <f t="shared" si="211"/>
        <v>0</v>
      </c>
      <c r="Q233" s="439">
        <f t="shared" si="218"/>
        <v>0</v>
      </c>
      <c r="R233" s="431">
        <f t="shared" si="219"/>
        <v>0</v>
      </c>
      <c r="S233" s="509">
        <f t="shared" si="220"/>
        <v>0</v>
      </c>
      <c r="T233" s="912"/>
      <c r="U233" s="631"/>
      <c r="V233" s="912"/>
      <c r="W233" s="658"/>
      <c r="X233" s="631"/>
      <c r="Y233" s="426">
        <f>AE233*H233</f>
        <v>0</v>
      </c>
      <c r="Z233" s="426">
        <f>AF233*H233</f>
        <v>0</v>
      </c>
      <c r="AA233" s="426">
        <f>AG233*I233</f>
        <v>0</v>
      </c>
      <c r="AB233" s="426">
        <f>AH233*I233</f>
        <v>0</v>
      </c>
      <c r="AC233" s="632"/>
      <c r="AD233" s="632"/>
      <c r="AE233" s="439">
        <f>_xlfn.NORM.S.DIST(_xlfn.NORM.S.INV(MAX(AVERAGE(AE13,AE35,AE57, AE79, AE101),CR_REF!$D$66))+CR_REF!S55, TRUE)</f>
        <v>2.3407522742302099E-3</v>
      </c>
      <c r="AF233" s="431">
        <f>_xlfn.NORM.S.DIST(_xlfn.NORM.S.INV(MAX(AVERAGE(AF13,AF35,AF57, AF79, AF101),CR_REF!$D$66))+CR_REF!T55, TRUE)</f>
        <v>8.2447978937351309E-3</v>
      </c>
      <c r="AG233" s="431">
        <f>AVERAGE(AG13,AG35,AG57, AG79, AG101)*CR_REF!Y55</f>
        <v>0</v>
      </c>
      <c r="AH233" s="431">
        <f>_xlfn.NORM.S.DIST(_xlfn.NORM.S.INV(MAX(AVERAGE(AH13,AH35,AH57,AH79, AH101),CR_REF!$D$66))+CR_REF!V55, TRUE)</f>
        <v>7.975208601268307E-3</v>
      </c>
      <c r="AI233" s="630"/>
      <c r="AJ233" s="631"/>
      <c r="AK233" s="918"/>
      <c r="AL233" s="632"/>
      <c r="AM233" s="632"/>
      <c r="AN233" s="632"/>
      <c r="AO233" s="632"/>
      <c r="AP233" s="919"/>
      <c r="AQ233" s="439">
        <f>_xlfn.NORM.S.DIST(_xlfn.NORM.S.INV(MAX(AVERAGE(AQ13,AQ35,AQ57, AQ79, AQ101),CR_REF!$D$66))+CR_REF!S55, TRUE)</f>
        <v>2.3407522742302099E-3</v>
      </c>
      <c r="AR233" s="431">
        <f>_xlfn.NORM.S.DIST(_xlfn.NORM.S.INV(MAX(AVERAGE(AR13,AR35,AR57, AR79, AR101),CR_REF!$D$66))+CR_REF!T55, TRUE)</f>
        <v>8.2447978937351309E-3</v>
      </c>
      <c r="AS233" s="431">
        <f>AVERAGE(AS13,AS35,AS57, AS79, AS101)*CR_REF!Y55</f>
        <v>0</v>
      </c>
      <c r="AT233" s="431">
        <f>_xlfn.NORM.S.DIST(_xlfn.NORM.S.INV(MAX(AVERAGE(AT13,AT35,AT57, AT79, AT101),CR_REF!$D$66))+CR_REF!V55, TRUE)</f>
        <v>7.975208601268307E-3</v>
      </c>
      <c r="AU233" s="630"/>
      <c r="AV233" s="631"/>
      <c r="AW233" s="1217">
        <f t="shared" si="231"/>
        <v>0</v>
      </c>
      <c r="AX233" s="1218">
        <f t="shared" si="232"/>
        <v>0</v>
      </c>
      <c r="AY233" s="1218">
        <f>AA233</f>
        <v>0</v>
      </c>
      <c r="AZ233" s="1219"/>
      <c r="BA233" s="1218">
        <f t="shared" si="233"/>
        <v>0</v>
      </c>
      <c r="BB233" s="1218">
        <f t="shared" si="234"/>
        <v>0</v>
      </c>
      <c r="BC233" s="1218">
        <f>Y233</f>
        <v>0</v>
      </c>
      <c r="BD233" s="1220"/>
      <c r="BE233" s="1218">
        <f t="shared" si="230"/>
        <v>0</v>
      </c>
      <c r="BF233" s="1218">
        <f t="shared" si="235"/>
        <v>0</v>
      </c>
      <c r="BG233" s="1218">
        <f>Z233+BG211</f>
        <v>0</v>
      </c>
      <c r="BH233" s="1227">
        <f>AB233+BH211</f>
        <v>0</v>
      </c>
      <c r="BI233" s="1212">
        <f>MAX(BJ233+BK233,CR_REF!$D$62*CSV_CR_SCEN!AW233)</f>
        <v>0</v>
      </c>
      <c r="BJ233" s="1228">
        <f>AX233*BU233*BV233</f>
        <v>0</v>
      </c>
      <c r="BK233" s="1228">
        <f>AY233*BU233*BV233</f>
        <v>0</v>
      </c>
      <c r="BL233" s="1219"/>
      <c r="BM233" s="1218">
        <f>MAX(BN233+BO233,CR_REF!$D$63*CSV_CR_SCEN!BA233)</f>
        <v>0</v>
      </c>
      <c r="BN233" s="1228">
        <f>BB233*CF233</f>
        <v>0</v>
      </c>
      <c r="BO233" s="1228">
        <f>BC233*CE233</f>
        <v>0</v>
      </c>
      <c r="BP233" s="1220"/>
      <c r="BQ233" s="1218">
        <f>MAX(BR233+BS233+BT233, CR_REF!$D$64*CSV_CR_SCEN!BE233)</f>
        <v>0</v>
      </c>
      <c r="BR233" s="1228">
        <f>BF233*CG233</f>
        <v>0</v>
      </c>
      <c r="BS233" s="1228">
        <f>BG233*BZ233</f>
        <v>0</v>
      </c>
      <c r="BT233" s="1228">
        <f>BH233*CA233</f>
        <v>0</v>
      </c>
      <c r="BU233" s="1229">
        <f>5/6*AF233+1/6*BU167</f>
        <v>7.2312633545811257E-3</v>
      </c>
      <c r="BV233" s="1295">
        <f>BZ233</f>
        <v>0.1</v>
      </c>
      <c r="BW233" s="1291"/>
      <c r="BX233" s="1230">
        <f>5/6*AH233+1/6*BX167</f>
        <v>7.0433071170863878E-3</v>
      </c>
      <c r="BY233" s="1225"/>
      <c r="BZ233" s="616">
        <f>MIN(100%,MAX(IFERROR(AVERAGE(BZ13,BZ35,BZ57, BZ79, BZ101),0),BV101)+CR_REF!AB55)</f>
        <v>0.1</v>
      </c>
      <c r="CA233" s="614">
        <f>MIN(100%,MAX(IFERROR(AVERAGE(CA13,CA35,CA57, CA79, CA101),0),BY101)+CR_REF!AB55)</f>
        <v>0.1</v>
      </c>
      <c r="CB233" s="613">
        <f t="shared" si="200"/>
        <v>0</v>
      </c>
      <c r="CC233" s="577">
        <f t="shared" si="201"/>
        <v>0</v>
      </c>
      <c r="CD233" s="614">
        <f t="shared" si="202"/>
        <v>0</v>
      </c>
      <c r="CE233" s="616">
        <f>MIN(IF(CE101&lt;0.05, IF(CF101&lt;0.05, CR_REF!$D$58,CF101), CE101) +CR_REF!$J$78, 0.25)</f>
        <v>0.15000000000000002</v>
      </c>
      <c r="CF233" s="656">
        <f>MIN(IF(CF101&lt;0.05,CR_REF!$D$58,CF101)+CR_REF!$J$78, 0.4)</f>
        <v>0.15000000000000002</v>
      </c>
      <c r="CG233" s="614">
        <f>MIN(100%,MAX(CG101,BY101,BV101)+CR_REF!AB55)</f>
        <v>0.1</v>
      </c>
    </row>
    <row r="234" spans="1:85" ht="13.15" customHeight="1">
      <c r="A234" s="425"/>
      <c r="B234" s="425"/>
      <c r="C234" s="425"/>
      <c r="D234" s="427" t="s">
        <v>18</v>
      </c>
      <c r="E234" s="429" t="s">
        <v>154</v>
      </c>
      <c r="F234" s="428">
        <v>2025</v>
      </c>
      <c r="G234" s="430" t="s">
        <v>151</v>
      </c>
      <c r="H234" s="620">
        <f t="shared" si="206"/>
        <v>0</v>
      </c>
      <c r="I234" s="571">
        <f t="shared" si="207"/>
        <v>0</v>
      </c>
      <c r="J234" s="601">
        <f t="shared" si="208"/>
        <v>0</v>
      </c>
      <c r="K234" s="912"/>
      <c r="L234" s="659"/>
      <c r="M234" s="631"/>
      <c r="N234" s="620">
        <f t="shared" si="209"/>
        <v>0</v>
      </c>
      <c r="O234" s="571">
        <f t="shared" si="210"/>
        <v>0</v>
      </c>
      <c r="P234" s="621">
        <f t="shared" si="211"/>
        <v>0</v>
      </c>
      <c r="Q234" s="439">
        <f t="shared" si="218"/>
        <v>0</v>
      </c>
      <c r="R234" s="431">
        <f t="shared" si="219"/>
        <v>0</v>
      </c>
      <c r="S234" s="509">
        <f t="shared" si="220"/>
        <v>0</v>
      </c>
      <c r="T234" s="912"/>
      <c r="U234" s="631"/>
      <c r="V234" s="912"/>
      <c r="W234" s="658"/>
      <c r="X234" s="631"/>
      <c r="Y234" s="632"/>
      <c r="Z234" s="632"/>
      <c r="AA234" s="632"/>
      <c r="AB234" s="632"/>
      <c r="AC234" s="632"/>
      <c r="AD234" s="632"/>
      <c r="AE234" s="638"/>
      <c r="AF234" s="630"/>
      <c r="AG234" s="630"/>
      <c r="AH234" s="630"/>
      <c r="AI234" s="630"/>
      <c r="AJ234" s="631"/>
      <c r="AK234" s="918"/>
      <c r="AL234" s="632"/>
      <c r="AM234" s="632"/>
      <c r="AN234" s="632"/>
      <c r="AO234" s="632"/>
      <c r="AP234" s="919"/>
      <c r="AQ234" s="638"/>
      <c r="AR234" s="630"/>
      <c r="AS234" s="630"/>
      <c r="AT234" s="630"/>
      <c r="AU234" s="630"/>
      <c r="AV234" s="631"/>
      <c r="AW234" s="1217">
        <f t="shared" si="231"/>
        <v>0</v>
      </c>
      <c r="AX234" s="1218">
        <f t="shared" si="232"/>
        <v>0</v>
      </c>
      <c r="AY234" s="1219"/>
      <c r="AZ234" s="1219"/>
      <c r="BA234" s="1218">
        <f t="shared" si="233"/>
        <v>0</v>
      </c>
      <c r="BB234" s="1218">
        <f t="shared" si="234"/>
        <v>0</v>
      </c>
      <c r="BC234" s="1219"/>
      <c r="BD234" s="1220"/>
      <c r="BE234" s="1218">
        <f t="shared" si="230"/>
        <v>0</v>
      </c>
      <c r="BF234" s="1218">
        <f t="shared" si="235"/>
        <v>0</v>
      </c>
      <c r="BG234" s="1219"/>
      <c r="BH234" s="1221"/>
      <c r="BI234" s="1212">
        <f>MAX(BJ234+BK234,CR_REF!$D$62*CSV_CR_SCEN!AW234)</f>
        <v>0</v>
      </c>
      <c r="BJ234" s="1231">
        <f>N234</f>
        <v>0</v>
      </c>
      <c r="BK234" s="1219"/>
      <c r="BL234" s="1219"/>
      <c r="BM234" s="1218">
        <f>MAX(BN234+BO234,CR_REF!$D$63*CSV_CR_SCEN!BA234)</f>
        <v>0</v>
      </c>
      <c r="BN234" s="1231">
        <f>O234</f>
        <v>0</v>
      </c>
      <c r="BO234" s="1220"/>
      <c r="BP234" s="1220"/>
      <c r="BQ234" s="1218">
        <f>MAX(BR234+BS234+BT234, CR_REF!$D$64*CSV_CR_SCEN!BE234)</f>
        <v>0</v>
      </c>
      <c r="BR234" s="1231">
        <f>P234</f>
        <v>0</v>
      </c>
      <c r="BS234" s="1220"/>
      <c r="BT234" s="1221"/>
      <c r="BU234" s="1223"/>
      <c r="BV234" s="1225"/>
      <c r="BW234" s="1291"/>
      <c r="BX234" s="1224"/>
      <c r="BY234" s="1225"/>
      <c r="BZ234" s="921"/>
      <c r="CA234" s="650"/>
      <c r="CB234" s="613">
        <f t="shared" si="200"/>
        <v>0</v>
      </c>
      <c r="CC234" s="577">
        <f t="shared" si="201"/>
        <v>0</v>
      </c>
      <c r="CD234" s="614">
        <f t="shared" si="202"/>
        <v>0</v>
      </c>
      <c r="CE234" s="653"/>
      <c r="CF234" s="651"/>
      <c r="CG234" s="655"/>
    </row>
    <row r="235" spans="1:85" ht="13.15" customHeight="1">
      <c r="A235" s="425"/>
      <c r="B235" s="425"/>
      <c r="C235" s="425"/>
      <c r="D235" s="427" t="s">
        <v>18</v>
      </c>
      <c r="E235" s="429" t="s">
        <v>154</v>
      </c>
      <c r="F235" s="428">
        <v>2025</v>
      </c>
      <c r="G235" s="430" t="s">
        <v>152</v>
      </c>
      <c r="H235" s="620">
        <f t="shared" si="206"/>
        <v>0</v>
      </c>
      <c r="I235" s="571">
        <f t="shared" si="207"/>
        <v>0</v>
      </c>
      <c r="J235" s="601">
        <f t="shared" si="208"/>
        <v>0</v>
      </c>
      <c r="K235" s="912"/>
      <c r="L235" s="659"/>
      <c r="M235" s="631"/>
      <c r="N235" s="620">
        <f t="shared" si="209"/>
        <v>0</v>
      </c>
      <c r="O235" s="571">
        <f t="shared" si="210"/>
        <v>0</v>
      </c>
      <c r="P235" s="621">
        <f t="shared" si="211"/>
        <v>0</v>
      </c>
      <c r="Q235" s="439">
        <f t="shared" si="218"/>
        <v>0</v>
      </c>
      <c r="R235" s="431">
        <f t="shared" si="219"/>
        <v>0</v>
      </c>
      <c r="S235" s="509">
        <f t="shared" si="220"/>
        <v>0</v>
      </c>
      <c r="T235" s="912"/>
      <c r="U235" s="631"/>
      <c r="V235" s="912"/>
      <c r="W235" s="658"/>
      <c r="X235" s="631"/>
      <c r="Y235" s="632"/>
      <c r="Z235" s="632"/>
      <c r="AA235" s="632"/>
      <c r="AB235" s="632"/>
      <c r="AC235" s="632"/>
      <c r="AD235" s="632"/>
      <c r="AE235" s="638"/>
      <c r="AF235" s="630"/>
      <c r="AG235" s="630"/>
      <c r="AH235" s="630"/>
      <c r="AI235" s="630"/>
      <c r="AJ235" s="631"/>
      <c r="AK235" s="918"/>
      <c r="AL235" s="632"/>
      <c r="AM235" s="632"/>
      <c r="AN235" s="632"/>
      <c r="AO235" s="632"/>
      <c r="AP235" s="919"/>
      <c r="AQ235" s="638"/>
      <c r="AR235" s="630"/>
      <c r="AS235" s="630"/>
      <c r="AT235" s="630"/>
      <c r="AU235" s="630"/>
      <c r="AV235" s="631"/>
      <c r="AW235" s="1217">
        <f t="shared" si="231"/>
        <v>0</v>
      </c>
      <c r="AX235" s="1218">
        <f t="shared" si="232"/>
        <v>0</v>
      </c>
      <c r="AY235" s="1219"/>
      <c r="AZ235" s="1219"/>
      <c r="BA235" s="1218">
        <f t="shared" si="233"/>
        <v>0</v>
      </c>
      <c r="BB235" s="1218">
        <f t="shared" si="234"/>
        <v>0</v>
      </c>
      <c r="BC235" s="1219"/>
      <c r="BD235" s="1220"/>
      <c r="BE235" s="1218">
        <f t="shared" si="230"/>
        <v>0</v>
      </c>
      <c r="BF235" s="1218">
        <f t="shared" si="235"/>
        <v>0</v>
      </c>
      <c r="BG235" s="1219"/>
      <c r="BH235" s="1221"/>
      <c r="BI235" s="1212">
        <f>MAX(BJ235+BK235,CR_REF!$D$62*CSV_CR_SCEN!AW235)</f>
        <v>0</v>
      </c>
      <c r="BJ235" s="1231">
        <f>N235</f>
        <v>0</v>
      </c>
      <c r="BK235" s="1219"/>
      <c r="BL235" s="1219"/>
      <c r="BM235" s="1218">
        <f>MAX(BN235+BO235,CR_REF!$D$63*CSV_CR_SCEN!BA235)</f>
        <v>0</v>
      </c>
      <c r="BN235" s="1231">
        <f>O235</f>
        <v>0</v>
      </c>
      <c r="BO235" s="1220"/>
      <c r="BP235" s="1220"/>
      <c r="BQ235" s="1218">
        <f>MAX(BR235+BS235+BT235, CR_REF!$D$64*CSV_CR_SCEN!BE235)</f>
        <v>0</v>
      </c>
      <c r="BR235" s="1231">
        <f>P235</f>
        <v>0</v>
      </c>
      <c r="BS235" s="1220"/>
      <c r="BT235" s="1221"/>
      <c r="BU235" s="1223"/>
      <c r="BV235" s="1225"/>
      <c r="BW235" s="1291"/>
      <c r="BX235" s="1224"/>
      <c r="BY235" s="1225"/>
      <c r="BZ235" s="921"/>
      <c r="CA235" s="650"/>
      <c r="CB235" s="613">
        <f t="shared" si="200"/>
        <v>0</v>
      </c>
      <c r="CC235" s="577">
        <f t="shared" si="201"/>
        <v>0</v>
      </c>
      <c r="CD235" s="614">
        <f t="shared" si="202"/>
        <v>0</v>
      </c>
      <c r="CE235" s="653"/>
      <c r="CF235" s="651"/>
      <c r="CG235" s="655"/>
    </row>
    <row r="236" spans="1:85" ht="13.15" customHeight="1">
      <c r="A236" s="425"/>
      <c r="B236" s="425"/>
      <c r="C236" s="425"/>
      <c r="D236" s="427" t="s">
        <v>18</v>
      </c>
      <c r="E236" s="429" t="s">
        <v>154</v>
      </c>
      <c r="F236" s="428">
        <v>2025</v>
      </c>
      <c r="G236" s="430" t="s">
        <v>145</v>
      </c>
      <c r="H236" s="620">
        <f t="shared" si="206"/>
        <v>0</v>
      </c>
      <c r="I236" s="571">
        <f t="shared" si="207"/>
        <v>0</v>
      </c>
      <c r="J236" s="601">
        <f t="shared" si="208"/>
        <v>0</v>
      </c>
      <c r="K236" s="912"/>
      <c r="L236" s="659"/>
      <c r="M236" s="631"/>
      <c r="N236" s="620">
        <f t="shared" si="209"/>
        <v>0</v>
      </c>
      <c r="O236" s="571">
        <f t="shared" si="210"/>
        <v>0</v>
      </c>
      <c r="P236" s="621">
        <f t="shared" si="211"/>
        <v>0</v>
      </c>
      <c r="Q236" s="439">
        <f t="shared" si="218"/>
        <v>0</v>
      </c>
      <c r="R236" s="431">
        <f t="shared" si="219"/>
        <v>0</v>
      </c>
      <c r="S236" s="509">
        <f t="shared" si="220"/>
        <v>0</v>
      </c>
      <c r="T236" s="912"/>
      <c r="U236" s="631"/>
      <c r="V236" s="912"/>
      <c r="W236" s="658"/>
      <c r="X236" s="631"/>
      <c r="Y236" s="632"/>
      <c r="Z236" s="632"/>
      <c r="AA236" s="632"/>
      <c r="AB236" s="632"/>
      <c r="AC236" s="632"/>
      <c r="AD236" s="632"/>
      <c r="AE236" s="638"/>
      <c r="AF236" s="630"/>
      <c r="AG236" s="630"/>
      <c r="AH236" s="630"/>
      <c r="AI236" s="630"/>
      <c r="AJ236" s="631"/>
      <c r="AK236" s="918"/>
      <c r="AL236" s="632"/>
      <c r="AM236" s="632"/>
      <c r="AN236" s="632"/>
      <c r="AO236" s="632"/>
      <c r="AP236" s="919"/>
      <c r="AQ236" s="638"/>
      <c r="AR236" s="630"/>
      <c r="AS236" s="630"/>
      <c r="AT236" s="630"/>
      <c r="AU236" s="630"/>
      <c r="AV236" s="631"/>
      <c r="AW236" s="1217">
        <f t="shared" si="231"/>
        <v>0</v>
      </c>
      <c r="AX236" s="1218">
        <f t="shared" si="232"/>
        <v>0</v>
      </c>
      <c r="AY236" s="1219"/>
      <c r="AZ236" s="1219"/>
      <c r="BA236" s="1218">
        <f t="shared" si="233"/>
        <v>0</v>
      </c>
      <c r="BB236" s="1218">
        <f t="shared" si="234"/>
        <v>0</v>
      </c>
      <c r="BC236" s="1219"/>
      <c r="BD236" s="1220"/>
      <c r="BE236" s="1218">
        <f t="shared" si="230"/>
        <v>0</v>
      </c>
      <c r="BF236" s="1218">
        <f t="shared" si="235"/>
        <v>0</v>
      </c>
      <c r="BG236" s="1219"/>
      <c r="BH236" s="1221"/>
      <c r="BI236" s="1212">
        <f>MAX(BJ236+BK236,CR_REF!$D$62*CSV_CR_SCEN!AW236)</f>
        <v>0</v>
      </c>
      <c r="BJ236" s="1222">
        <f>AX236*BU236*BV236</f>
        <v>0</v>
      </c>
      <c r="BK236" s="1219"/>
      <c r="BL236" s="1219"/>
      <c r="BM236" s="1218">
        <f>MAX(BN236+BO236,CR_REF!$D$63*CSV_CR_SCEN!BA236)</f>
        <v>0</v>
      </c>
      <c r="BN236" s="1222">
        <f>BB236*CF236</f>
        <v>0</v>
      </c>
      <c r="BO236" s="1220"/>
      <c r="BP236" s="1220"/>
      <c r="BQ236" s="1218">
        <f>MAX(BR236+BS236+BT236, CR_REF!$D$64*CSV_CR_SCEN!BE236)</f>
        <v>0</v>
      </c>
      <c r="BR236" s="1222">
        <f>BF236*CG236</f>
        <v>0</v>
      </c>
      <c r="BS236" s="1220"/>
      <c r="BT236" s="1221"/>
      <c r="BU236" s="1226">
        <f>BU104*CR_REF!AF58</f>
        <v>0</v>
      </c>
      <c r="BV236" s="1294">
        <f>MIN(100%,BV104+CR_REF!AB58)</f>
        <v>0.1</v>
      </c>
      <c r="BW236" s="1291"/>
      <c r="BX236" s="1224"/>
      <c r="BY236" s="1225"/>
      <c r="BZ236" s="921"/>
      <c r="CA236" s="650"/>
      <c r="CB236" s="613">
        <f t="shared" si="200"/>
        <v>0</v>
      </c>
      <c r="CC236" s="577">
        <f t="shared" si="201"/>
        <v>0</v>
      </c>
      <c r="CD236" s="614">
        <f t="shared" si="202"/>
        <v>0</v>
      </c>
      <c r="CE236" s="653"/>
      <c r="CF236" s="577">
        <f>MIN(IF(CF104&lt;0.05,CR_REF!$D$58,CF104)+CR_REF!$J$78, 0.4)</f>
        <v>0.15000000000000002</v>
      </c>
      <c r="CG236" s="614">
        <f>MIN(100%,MAX(CG104,BY104,BV104)+CR_REF!AB58)</f>
        <v>0.1</v>
      </c>
    </row>
    <row r="237" spans="1:85" ht="13.15" customHeight="1">
      <c r="A237" s="425"/>
      <c r="B237" s="425"/>
      <c r="C237" s="425"/>
      <c r="D237" s="427" t="s">
        <v>18</v>
      </c>
      <c r="E237" s="429" t="s">
        <v>154</v>
      </c>
      <c r="F237" s="428">
        <v>2025</v>
      </c>
      <c r="G237" s="430" t="s">
        <v>181</v>
      </c>
      <c r="H237" s="620">
        <f t="shared" si="206"/>
        <v>0</v>
      </c>
      <c r="I237" s="571">
        <f t="shared" si="207"/>
        <v>0</v>
      </c>
      <c r="J237" s="601">
        <f t="shared" si="208"/>
        <v>0</v>
      </c>
      <c r="K237" s="912"/>
      <c r="L237" s="659"/>
      <c r="M237" s="631"/>
      <c r="N237" s="620">
        <f t="shared" si="209"/>
        <v>0</v>
      </c>
      <c r="O237" s="571">
        <f t="shared" si="210"/>
        <v>0</v>
      </c>
      <c r="P237" s="621">
        <f t="shared" si="211"/>
        <v>0</v>
      </c>
      <c r="Q237" s="439">
        <f t="shared" si="218"/>
        <v>0</v>
      </c>
      <c r="R237" s="431">
        <f t="shared" si="219"/>
        <v>0</v>
      </c>
      <c r="S237" s="509">
        <f t="shared" si="220"/>
        <v>0</v>
      </c>
      <c r="T237" s="912"/>
      <c r="U237" s="631"/>
      <c r="V237" s="912"/>
      <c r="W237" s="658"/>
      <c r="X237" s="631"/>
      <c r="Y237" s="426">
        <f>Y238+Y239</f>
        <v>0</v>
      </c>
      <c r="Z237" s="426">
        <f>Z238+Z239</f>
        <v>0</v>
      </c>
      <c r="AA237" s="426">
        <f>AA238+AA239</f>
        <v>0</v>
      </c>
      <c r="AB237" s="426">
        <f>AB238+AB239</f>
        <v>0</v>
      </c>
      <c r="AC237" s="632"/>
      <c r="AD237" s="632"/>
      <c r="AE237" s="638"/>
      <c r="AF237" s="630"/>
      <c r="AG237" s="630"/>
      <c r="AH237" s="630"/>
      <c r="AI237" s="630"/>
      <c r="AJ237" s="631"/>
      <c r="AK237" s="918"/>
      <c r="AL237" s="632"/>
      <c r="AM237" s="632"/>
      <c r="AN237" s="632"/>
      <c r="AO237" s="632"/>
      <c r="AP237" s="919"/>
      <c r="AQ237" s="638"/>
      <c r="AR237" s="630"/>
      <c r="AS237" s="630"/>
      <c r="AT237" s="630"/>
      <c r="AU237" s="630"/>
      <c r="AV237" s="631"/>
      <c r="AW237" s="1217">
        <f>AW238+AW239</f>
        <v>0</v>
      </c>
      <c r="AX237" s="1218">
        <f>AX238+AX239</f>
        <v>0</v>
      </c>
      <c r="AY237" s="1218">
        <f>AA237</f>
        <v>0</v>
      </c>
      <c r="AZ237" s="1219"/>
      <c r="BA237" s="1218">
        <f>BA238+BA239</f>
        <v>0</v>
      </c>
      <c r="BB237" s="1218">
        <f>BB238+BB239</f>
        <v>0</v>
      </c>
      <c r="BC237" s="1218">
        <f>Y237</f>
        <v>0</v>
      </c>
      <c r="BD237" s="1220"/>
      <c r="BE237" s="1218">
        <f t="shared" si="230"/>
        <v>0</v>
      </c>
      <c r="BF237" s="1218">
        <f t="shared" si="235"/>
        <v>0</v>
      </c>
      <c r="BG237" s="1218">
        <f t="shared" ref="BG237:BG246" si="236">Z237+BG215</f>
        <v>0</v>
      </c>
      <c r="BH237" s="1227">
        <f t="shared" ref="BH237:BH246" si="237">AB237+BH215</f>
        <v>0</v>
      </c>
      <c r="BI237" s="1212">
        <f>MAX(BJ237+BK237,CR_REF!$D$62*CSV_CR_SCEN!AW237)</f>
        <v>0</v>
      </c>
      <c r="BJ237" s="1228">
        <f>BJ238+BJ239</f>
        <v>0</v>
      </c>
      <c r="BK237" s="1228">
        <f>BK238+BK239</f>
        <v>0</v>
      </c>
      <c r="BL237" s="1219"/>
      <c r="BM237" s="1218">
        <f>MAX(BN237+BO237,CR_REF!$D$63*CSV_CR_SCEN!BA237)</f>
        <v>0</v>
      </c>
      <c r="BN237" s="1228">
        <f>BN238+BN239</f>
        <v>0</v>
      </c>
      <c r="BO237" s="1228">
        <f>BO238+BO239</f>
        <v>0</v>
      </c>
      <c r="BP237" s="1220"/>
      <c r="BQ237" s="1218">
        <f>MAX(BR237+BS237+BT237, CR_REF!$D$64*CSV_CR_SCEN!BE237)</f>
        <v>0</v>
      </c>
      <c r="BR237" s="1228">
        <f>BR238+BR239</f>
        <v>0</v>
      </c>
      <c r="BS237" s="1228">
        <f>BS238+BS239</f>
        <v>0</v>
      </c>
      <c r="BT237" s="1228">
        <f>BT238+BT239</f>
        <v>0</v>
      </c>
      <c r="BU237" s="1223"/>
      <c r="BV237" s="1225"/>
      <c r="BW237" s="1291"/>
      <c r="BX237" s="1224"/>
      <c r="BY237" s="1225"/>
      <c r="BZ237" s="921"/>
      <c r="CA237" s="650"/>
      <c r="CB237" s="613">
        <f t="shared" si="200"/>
        <v>0</v>
      </c>
      <c r="CC237" s="577">
        <f t="shared" si="201"/>
        <v>0</v>
      </c>
      <c r="CD237" s="614">
        <f t="shared" si="202"/>
        <v>0</v>
      </c>
      <c r="CE237" s="653"/>
      <c r="CF237" s="651"/>
      <c r="CG237" s="655"/>
    </row>
    <row r="238" spans="1:85" ht="13.15" customHeight="1">
      <c r="A238" s="425"/>
      <c r="B238" s="425"/>
      <c r="C238" s="425"/>
      <c r="D238" s="427" t="s">
        <v>16</v>
      </c>
      <c r="E238" s="429" t="s">
        <v>154</v>
      </c>
      <c r="F238" s="428">
        <v>2025</v>
      </c>
      <c r="G238" s="432" t="s">
        <v>146</v>
      </c>
      <c r="H238" s="620">
        <f t="shared" si="206"/>
        <v>0</v>
      </c>
      <c r="I238" s="571">
        <f t="shared" si="207"/>
        <v>0</v>
      </c>
      <c r="J238" s="601">
        <f t="shared" si="208"/>
        <v>0</v>
      </c>
      <c r="K238" s="912"/>
      <c r="L238" s="659"/>
      <c r="M238" s="631"/>
      <c r="N238" s="620">
        <f t="shared" si="209"/>
        <v>0</v>
      </c>
      <c r="O238" s="571">
        <f t="shared" si="210"/>
        <v>0</v>
      </c>
      <c r="P238" s="621">
        <f t="shared" si="211"/>
        <v>0</v>
      </c>
      <c r="Q238" s="439">
        <f t="shared" si="218"/>
        <v>0</v>
      </c>
      <c r="R238" s="431">
        <f t="shared" si="219"/>
        <v>0</v>
      </c>
      <c r="S238" s="509">
        <f t="shared" si="220"/>
        <v>0</v>
      </c>
      <c r="T238" s="912"/>
      <c r="U238" s="631"/>
      <c r="V238" s="912"/>
      <c r="W238" s="658"/>
      <c r="X238" s="631"/>
      <c r="Y238" s="426">
        <f>AE238*H238</f>
        <v>0</v>
      </c>
      <c r="Z238" s="426">
        <f>AF238*H238</f>
        <v>0</v>
      </c>
      <c r="AA238" s="426">
        <f>AG238*I238</f>
        <v>0</v>
      </c>
      <c r="AB238" s="426">
        <f>AH238*I238</f>
        <v>0</v>
      </c>
      <c r="AC238" s="632"/>
      <c r="AD238" s="632"/>
      <c r="AE238" s="439">
        <f>_xlfn.NORM.S.DIST(_xlfn.NORM.S.INV(MAX(AVERAGE(AE18,AE40,AE62, AE84, AE106),CR_REF!$D$66))+CR_REF!S60, TRUE)</f>
        <v>2.3407522742302099E-3</v>
      </c>
      <c r="AF238" s="431">
        <f>_xlfn.NORM.S.DIST(_xlfn.NORM.S.INV(MAX(AVERAGE(AF18,AF40,AF62, AF84, AF106),CR_REF!$D$66))+CR_REF!T60, TRUE)</f>
        <v>8.2447978937351309E-3</v>
      </c>
      <c r="AG238" s="431">
        <f>AVERAGE(AG18,AG40,AG62, AG84, AG106)*CR_REF!Y60</f>
        <v>0</v>
      </c>
      <c r="AH238" s="431">
        <f>_xlfn.NORM.S.DIST(_xlfn.NORM.S.INV(MAX(AVERAGE(AH18,AH40,AH62,AH84, AH106),CR_REF!$D$66))+CR_REF!V60, TRUE)</f>
        <v>7.975208601268307E-3</v>
      </c>
      <c r="AI238" s="630"/>
      <c r="AJ238" s="631"/>
      <c r="AK238" s="918"/>
      <c r="AL238" s="632"/>
      <c r="AM238" s="632"/>
      <c r="AN238" s="632"/>
      <c r="AO238" s="632"/>
      <c r="AP238" s="919"/>
      <c r="AQ238" s="439">
        <f>_xlfn.NORM.S.DIST(_xlfn.NORM.S.INV(MAX(AVERAGE(AQ18,AQ40,AQ62, AQ84, AQ106),CR_REF!$D$66))+CR_REF!S60, TRUE)</f>
        <v>2.3407522742302099E-3</v>
      </c>
      <c r="AR238" s="431">
        <f>_xlfn.NORM.S.DIST(_xlfn.NORM.S.INV(MAX(AVERAGE(AR18,AR40,AR62, AR84, AR106),CR_REF!$D$66))+CR_REF!T60, TRUE)</f>
        <v>8.2447978937351309E-3</v>
      </c>
      <c r="AS238" s="431">
        <f>AVERAGE(AS18,AS40,AS62, AS84, AS106)*CR_REF!Y60</f>
        <v>0</v>
      </c>
      <c r="AT238" s="431">
        <f>_xlfn.NORM.S.DIST(_xlfn.NORM.S.INV(MAX(AVERAGE(AT18,AT40,AT62, AT84, AT106),CR_REF!$D$66))+CR_REF!V60, TRUE)</f>
        <v>7.975208601268307E-3</v>
      </c>
      <c r="AU238" s="630"/>
      <c r="AV238" s="631"/>
      <c r="AW238" s="1217">
        <f t="shared" ref="AW238:AW247" si="238">AX238+AY238</f>
        <v>0</v>
      </c>
      <c r="AX238" s="1218">
        <f>H238*(1-AE238-AF238)</f>
        <v>0</v>
      </c>
      <c r="AY238" s="1218">
        <f t="shared" ref="AY238:AY246" si="239">AA238</f>
        <v>0</v>
      </c>
      <c r="AZ238" s="1219"/>
      <c r="BA238" s="1218">
        <f t="shared" ref="BA238:BA247" si="240">BB238+BC238</f>
        <v>0</v>
      </c>
      <c r="BB238" s="1218">
        <f>I238*(1-AG238-AH238)</f>
        <v>0</v>
      </c>
      <c r="BC238" s="1218">
        <f t="shared" ref="BC238:BC246" si="241">Y238</f>
        <v>0</v>
      </c>
      <c r="BD238" s="1220"/>
      <c r="BE238" s="1218">
        <f t="shared" si="230"/>
        <v>0</v>
      </c>
      <c r="BF238" s="1218">
        <f t="shared" si="235"/>
        <v>0</v>
      </c>
      <c r="BG238" s="1218">
        <f t="shared" si="236"/>
        <v>0</v>
      </c>
      <c r="BH238" s="1227">
        <f t="shared" si="237"/>
        <v>0</v>
      </c>
      <c r="BI238" s="1212">
        <f>MAX(BJ238+BK238,CR_REF!$D$62*CSV_CR_SCEN!AW238)</f>
        <v>0</v>
      </c>
      <c r="BJ238" s="1228">
        <f>AX238*BU238*BV238</f>
        <v>0</v>
      </c>
      <c r="BK238" s="1228">
        <f>AY238*BU238*BV238</f>
        <v>0</v>
      </c>
      <c r="BL238" s="1219"/>
      <c r="BM238" s="1218">
        <f>MAX(BN238+BO238,CR_REF!$D$63*CSV_CR_SCEN!BA238)</f>
        <v>0</v>
      </c>
      <c r="BN238" s="1228">
        <f>BB238*CF238</f>
        <v>0</v>
      </c>
      <c r="BO238" s="1228">
        <f>BC238*CE238</f>
        <v>0</v>
      </c>
      <c r="BP238" s="1220"/>
      <c r="BQ238" s="1218">
        <f>MAX(BR238+BS238+BT238, CR_REF!$D$64*CSV_CR_SCEN!BE238)</f>
        <v>0</v>
      </c>
      <c r="BR238" s="1228">
        <f>BF238*CG238</f>
        <v>0</v>
      </c>
      <c r="BS238" s="1228">
        <f>BG238*BZ238</f>
        <v>0</v>
      </c>
      <c r="BT238" s="1228">
        <f>BH238*CA238</f>
        <v>0</v>
      </c>
      <c r="BU238" s="1229">
        <f>5/6*AF238+1/6*BU172</f>
        <v>7.2312633545811257E-3</v>
      </c>
      <c r="BV238" s="1295">
        <f>BZ238</f>
        <v>0.1</v>
      </c>
      <c r="BW238" s="1291"/>
      <c r="BX238" s="1230">
        <f>5/6*AH238+1/6*BX172</f>
        <v>7.0433071170863878E-3</v>
      </c>
      <c r="BY238" s="1225"/>
      <c r="BZ238" s="616">
        <f>MIN(100%,MAX(IFERROR(AVERAGE(BZ18,BZ40,BZ62, BZ84, BZ106),0),BV106)+CR_REF!AB60)</f>
        <v>0.1</v>
      </c>
      <c r="CA238" s="614">
        <f>MIN(100%,MAX(IFERROR(AVERAGE(CA18,CA40,CA62, CA84, CA106),0),BY106)+CR_REF!AB60)</f>
        <v>0.1</v>
      </c>
      <c r="CB238" s="613">
        <f t="shared" si="200"/>
        <v>0</v>
      </c>
      <c r="CC238" s="577">
        <f t="shared" si="201"/>
        <v>0</v>
      </c>
      <c r="CD238" s="614">
        <f t="shared" si="202"/>
        <v>0</v>
      </c>
      <c r="CE238" s="616">
        <f>MIN(IF(CE106&lt;0.05, IF(CF106&lt;0.05, CR_REF!$D$58,CF106), CE106) +CR_REF!$J$78, 0.25)</f>
        <v>0.15000000000000002</v>
      </c>
      <c r="CF238" s="656">
        <f>MIN(IF(CF106&lt;0.05,CR_REF!$D$58,CF106)+CR_REF!$J$78, 0.4)</f>
        <v>0.15000000000000002</v>
      </c>
      <c r="CG238" s="614">
        <f>MIN(100%,MAX(CG106,BY106,BV106)+CR_REF!AB60)</f>
        <v>0.1</v>
      </c>
    </row>
    <row r="239" spans="1:85" ht="13.15" customHeight="1">
      <c r="A239" s="425"/>
      <c r="B239" s="425"/>
      <c r="C239" s="425"/>
      <c r="D239" s="427" t="s">
        <v>16</v>
      </c>
      <c r="E239" s="429" t="s">
        <v>154</v>
      </c>
      <c r="F239" s="428">
        <v>2025</v>
      </c>
      <c r="G239" s="432" t="s">
        <v>153</v>
      </c>
      <c r="H239" s="620">
        <f t="shared" si="206"/>
        <v>0</v>
      </c>
      <c r="I239" s="571">
        <f t="shared" si="207"/>
        <v>0</v>
      </c>
      <c r="J239" s="601">
        <f t="shared" si="208"/>
        <v>0</v>
      </c>
      <c r="K239" s="912"/>
      <c r="L239" s="659"/>
      <c r="M239" s="631"/>
      <c r="N239" s="620">
        <f t="shared" si="209"/>
        <v>0</v>
      </c>
      <c r="O239" s="571">
        <f t="shared" si="210"/>
        <v>0</v>
      </c>
      <c r="P239" s="621">
        <f t="shared" si="211"/>
        <v>0</v>
      </c>
      <c r="Q239" s="439">
        <f t="shared" si="218"/>
        <v>0</v>
      </c>
      <c r="R239" s="431">
        <f t="shared" si="219"/>
        <v>0</v>
      </c>
      <c r="S239" s="509">
        <f t="shared" si="220"/>
        <v>0</v>
      </c>
      <c r="T239" s="912"/>
      <c r="U239" s="631"/>
      <c r="V239" s="912"/>
      <c r="W239" s="658"/>
      <c r="X239" s="631"/>
      <c r="Y239" s="426">
        <f>AE239*H239</f>
        <v>0</v>
      </c>
      <c r="Z239" s="426">
        <f>AF239*H239</f>
        <v>0</v>
      </c>
      <c r="AA239" s="426">
        <f>AG239*I239</f>
        <v>0</v>
      </c>
      <c r="AB239" s="426">
        <f>AH239*I239</f>
        <v>0</v>
      </c>
      <c r="AC239" s="632"/>
      <c r="AD239" s="632"/>
      <c r="AE239" s="439">
        <f>_xlfn.NORM.S.DIST(_xlfn.NORM.S.INV(MAX(AVERAGE(AE19,AE41,AE63, AE85, AE107),CR_REF!$D$66))+CR_REF!S61, TRUE)</f>
        <v>2.3407522742302099E-3</v>
      </c>
      <c r="AF239" s="431">
        <f>_xlfn.NORM.S.DIST(_xlfn.NORM.S.INV(MAX(AVERAGE(AF19,AF41,AF63, AF85, AF107),CR_REF!$D$66))+CR_REF!T61, TRUE)</f>
        <v>8.2447978937351309E-3</v>
      </c>
      <c r="AG239" s="431">
        <f>AVERAGE(AG19,AG41,AG63, AG85, AG107)*CR_REF!Y61</f>
        <v>0</v>
      </c>
      <c r="AH239" s="431">
        <f>_xlfn.NORM.S.DIST(_xlfn.NORM.S.INV(MAX(AVERAGE(AH19,AH41,AH63,AH85, AH107),CR_REF!$D$66))+CR_REF!V61, TRUE)</f>
        <v>7.975208601268307E-3</v>
      </c>
      <c r="AI239" s="630"/>
      <c r="AJ239" s="631"/>
      <c r="AK239" s="918"/>
      <c r="AL239" s="632"/>
      <c r="AM239" s="632"/>
      <c r="AN239" s="632"/>
      <c r="AO239" s="632"/>
      <c r="AP239" s="919"/>
      <c r="AQ239" s="439">
        <f>_xlfn.NORM.S.DIST(_xlfn.NORM.S.INV(MAX(AVERAGE(AQ19,AQ41,AQ63, AQ85, AQ107),CR_REF!$D$66))+CR_REF!S61, TRUE)</f>
        <v>2.3407522742302099E-3</v>
      </c>
      <c r="AR239" s="431">
        <f>_xlfn.NORM.S.DIST(_xlfn.NORM.S.INV(MAX(AVERAGE(AR19,AR41,AR63, AR85, AR107),CR_REF!$D$66))+CR_REF!T61, TRUE)</f>
        <v>8.2447978937351309E-3</v>
      </c>
      <c r="AS239" s="431">
        <f>AVERAGE(AS19,AS41,AS63, AS85, AS107)*CR_REF!Y61</f>
        <v>0</v>
      </c>
      <c r="AT239" s="431">
        <f>_xlfn.NORM.S.DIST(_xlfn.NORM.S.INV(MAX(AVERAGE(AT19,AT41,AT63, AT85, AT107),CR_REF!$D$66))+CR_REF!V61, TRUE)</f>
        <v>7.975208601268307E-3</v>
      </c>
      <c r="AU239" s="630"/>
      <c r="AV239" s="631"/>
      <c r="AW239" s="1217">
        <f t="shared" si="238"/>
        <v>0</v>
      </c>
      <c r="AX239" s="1218">
        <f>H239*(1-AE239-AF239)</f>
        <v>0</v>
      </c>
      <c r="AY239" s="1218">
        <f t="shared" si="239"/>
        <v>0</v>
      </c>
      <c r="AZ239" s="1219"/>
      <c r="BA239" s="1218">
        <f t="shared" si="240"/>
        <v>0</v>
      </c>
      <c r="BB239" s="1218">
        <f>I239*(1-AG239-AH239)</f>
        <v>0</v>
      </c>
      <c r="BC239" s="1218">
        <f t="shared" si="241"/>
        <v>0</v>
      </c>
      <c r="BD239" s="1220"/>
      <c r="BE239" s="1218">
        <f t="shared" si="230"/>
        <v>0</v>
      </c>
      <c r="BF239" s="1218">
        <f t="shared" si="235"/>
        <v>0</v>
      </c>
      <c r="BG239" s="1218">
        <f t="shared" si="236"/>
        <v>0</v>
      </c>
      <c r="BH239" s="1227">
        <f t="shared" si="237"/>
        <v>0</v>
      </c>
      <c r="BI239" s="1212">
        <f>MAX(BJ239+BK239,CR_REF!$D$62*CSV_CR_SCEN!AW239)</f>
        <v>0</v>
      </c>
      <c r="BJ239" s="1228">
        <f>AX239*BU239*BV239</f>
        <v>0</v>
      </c>
      <c r="BK239" s="1228">
        <f>AY239*BU239*BV239</f>
        <v>0</v>
      </c>
      <c r="BL239" s="1219"/>
      <c r="BM239" s="1218">
        <f>MAX(BN239+BO239,CR_REF!$D$63*CSV_CR_SCEN!BA239)</f>
        <v>0</v>
      </c>
      <c r="BN239" s="1228">
        <f>BB239*CF239</f>
        <v>0</v>
      </c>
      <c r="BO239" s="1228">
        <f>BC239*CE239</f>
        <v>0</v>
      </c>
      <c r="BP239" s="1220"/>
      <c r="BQ239" s="1218">
        <f>MAX(BR239+BS239+BT239, CR_REF!$D$64*CSV_CR_SCEN!BE239)</f>
        <v>0</v>
      </c>
      <c r="BR239" s="1228">
        <f>BF239*CG239</f>
        <v>0</v>
      </c>
      <c r="BS239" s="1228">
        <f>BG239*BZ239</f>
        <v>0</v>
      </c>
      <c r="BT239" s="1228">
        <f>BH239*CA239</f>
        <v>0</v>
      </c>
      <c r="BU239" s="1229">
        <f>5/6*AF239+1/6*BU173</f>
        <v>7.2312633545811257E-3</v>
      </c>
      <c r="BV239" s="1295">
        <f>BZ239</f>
        <v>0.1</v>
      </c>
      <c r="BW239" s="1291"/>
      <c r="BX239" s="1230">
        <f>5/6*AH239+1/6*BX173</f>
        <v>7.0433071170863878E-3</v>
      </c>
      <c r="BY239" s="1225"/>
      <c r="BZ239" s="616">
        <f>MIN(100%,MAX(IFERROR(AVERAGE(BZ19,BZ41,BZ63, BZ85, BZ107),0),BV107)+CR_REF!AB61)</f>
        <v>0.1</v>
      </c>
      <c r="CA239" s="614">
        <f>MIN(100%,MAX(IFERROR(AVERAGE(CA19,CA41,CA63, CA85, CA107),0),BY107)+CR_REF!AB61)</f>
        <v>0.1</v>
      </c>
      <c r="CB239" s="613">
        <f t="shared" si="200"/>
        <v>0</v>
      </c>
      <c r="CC239" s="577">
        <f t="shared" si="201"/>
        <v>0</v>
      </c>
      <c r="CD239" s="614">
        <f t="shared" si="202"/>
        <v>0</v>
      </c>
      <c r="CE239" s="616">
        <f>MIN(IF(CE107&lt;0.05, IF(CF107&lt;0.05, CR_REF!$D$58,CF107), CE107) +CR_REF!$J$78, 0.25)</f>
        <v>0.15000000000000002</v>
      </c>
      <c r="CF239" s="656">
        <f>MIN(IF(CF107&lt;0.05,CR_REF!$D$58,CF107)+CR_REF!$J$78, 0.4)</f>
        <v>0.15000000000000002</v>
      </c>
      <c r="CG239" s="614">
        <f>MIN(100%,MAX(CG107,BY107,BV107)+CR_REF!AB61)</f>
        <v>0.1</v>
      </c>
    </row>
    <row r="240" spans="1:85" ht="13.15" customHeight="1">
      <c r="A240" s="425"/>
      <c r="B240" s="425"/>
      <c r="C240" s="425"/>
      <c r="D240" s="427" t="s">
        <v>18</v>
      </c>
      <c r="E240" s="429" t="s">
        <v>154</v>
      </c>
      <c r="F240" s="428">
        <v>2025</v>
      </c>
      <c r="G240" s="430" t="s">
        <v>148</v>
      </c>
      <c r="H240" s="620">
        <f t="shared" si="206"/>
        <v>0</v>
      </c>
      <c r="I240" s="571">
        <f t="shared" si="207"/>
        <v>0</v>
      </c>
      <c r="J240" s="601">
        <f t="shared" si="208"/>
        <v>0</v>
      </c>
      <c r="K240" s="912"/>
      <c r="L240" s="659"/>
      <c r="M240" s="631"/>
      <c r="N240" s="620">
        <f t="shared" si="209"/>
        <v>0</v>
      </c>
      <c r="O240" s="571">
        <f t="shared" si="210"/>
        <v>0</v>
      </c>
      <c r="P240" s="621">
        <f t="shared" si="211"/>
        <v>0</v>
      </c>
      <c r="Q240" s="439">
        <f t="shared" si="218"/>
        <v>0</v>
      </c>
      <c r="R240" s="431">
        <f t="shared" si="219"/>
        <v>0</v>
      </c>
      <c r="S240" s="509">
        <f t="shared" si="220"/>
        <v>0</v>
      </c>
      <c r="T240" s="912"/>
      <c r="U240" s="631"/>
      <c r="V240" s="912"/>
      <c r="W240" s="658"/>
      <c r="X240" s="631"/>
      <c r="Y240" s="426">
        <f>Y241+Y242</f>
        <v>0</v>
      </c>
      <c r="Z240" s="426">
        <f>Z241+Z242</f>
        <v>0</v>
      </c>
      <c r="AA240" s="426">
        <f>AA241+AA242</f>
        <v>0</v>
      </c>
      <c r="AB240" s="426">
        <f>AB241+AB242</f>
        <v>0</v>
      </c>
      <c r="AC240" s="632"/>
      <c r="AD240" s="632"/>
      <c r="AE240" s="638"/>
      <c r="AF240" s="630"/>
      <c r="AG240" s="630"/>
      <c r="AH240" s="630"/>
      <c r="AI240" s="630"/>
      <c r="AJ240" s="631"/>
      <c r="AK240" s="918"/>
      <c r="AL240" s="632"/>
      <c r="AM240" s="632"/>
      <c r="AN240" s="632"/>
      <c r="AO240" s="632"/>
      <c r="AP240" s="919"/>
      <c r="AQ240" s="638"/>
      <c r="AR240" s="630"/>
      <c r="AS240" s="630"/>
      <c r="AT240" s="630"/>
      <c r="AU240" s="630"/>
      <c r="AV240" s="631"/>
      <c r="AW240" s="1217">
        <f t="shared" si="238"/>
        <v>0</v>
      </c>
      <c r="AX240" s="1218">
        <f>AX241+AX242</f>
        <v>0</v>
      </c>
      <c r="AY240" s="1218">
        <f t="shared" si="239"/>
        <v>0</v>
      </c>
      <c r="AZ240" s="1219"/>
      <c r="BA240" s="1218">
        <f t="shared" si="240"/>
        <v>0</v>
      </c>
      <c r="BB240" s="1218">
        <f>BB241+BB242</f>
        <v>0</v>
      </c>
      <c r="BC240" s="1218">
        <f t="shared" si="241"/>
        <v>0</v>
      </c>
      <c r="BD240" s="1220"/>
      <c r="BE240" s="1218">
        <f t="shared" si="230"/>
        <v>0</v>
      </c>
      <c r="BF240" s="1218">
        <f t="shared" si="235"/>
        <v>0</v>
      </c>
      <c r="BG240" s="1218">
        <f t="shared" si="236"/>
        <v>0</v>
      </c>
      <c r="BH240" s="1227">
        <f t="shared" si="237"/>
        <v>0</v>
      </c>
      <c r="BI240" s="1212">
        <f>MAX(BJ240+BK240,CR_REF!$D$62*CSV_CR_SCEN!AW240)</f>
        <v>0</v>
      </c>
      <c r="BJ240" s="1228">
        <f>BJ241+BJ242</f>
        <v>0</v>
      </c>
      <c r="BK240" s="1228">
        <f>BK241+BK242</f>
        <v>0</v>
      </c>
      <c r="BL240" s="1219"/>
      <c r="BM240" s="1218">
        <f>MAX(BN240+BO240,CR_REF!$D$63*CSV_CR_SCEN!BA240)</f>
        <v>0</v>
      </c>
      <c r="BN240" s="1228">
        <f>BN241+BN242</f>
        <v>0</v>
      </c>
      <c r="BO240" s="1228">
        <f>BO241+BO242</f>
        <v>0</v>
      </c>
      <c r="BP240" s="1220"/>
      <c r="BQ240" s="1218">
        <f>MAX(BR240+BS240+BT240, CR_REF!$D$64*CSV_CR_SCEN!BE240)</f>
        <v>0</v>
      </c>
      <c r="BR240" s="1228">
        <f>BR241+BR242</f>
        <v>0</v>
      </c>
      <c r="BS240" s="1228">
        <f>BS241+BS242</f>
        <v>0</v>
      </c>
      <c r="BT240" s="1228">
        <f>BT241+BT242</f>
        <v>0</v>
      </c>
      <c r="BU240" s="1223"/>
      <c r="BV240" s="1225"/>
      <c r="BW240" s="1291"/>
      <c r="BX240" s="1224"/>
      <c r="BY240" s="1225"/>
      <c r="BZ240" s="921"/>
      <c r="CA240" s="650"/>
      <c r="CB240" s="613">
        <f t="shared" si="200"/>
        <v>0</v>
      </c>
      <c r="CC240" s="577">
        <f t="shared" si="201"/>
        <v>0</v>
      </c>
      <c r="CD240" s="614">
        <f t="shared" si="202"/>
        <v>0</v>
      </c>
      <c r="CE240" s="653"/>
      <c r="CF240" s="651"/>
      <c r="CG240" s="655"/>
    </row>
    <row r="241" spans="1:85" ht="13.15" customHeight="1">
      <c r="A241" s="425"/>
      <c r="B241" s="425"/>
      <c r="C241" s="425"/>
      <c r="D241" s="427" t="s">
        <v>16</v>
      </c>
      <c r="E241" s="429" t="s">
        <v>154</v>
      </c>
      <c r="F241" s="428">
        <v>2025</v>
      </c>
      <c r="G241" s="432" t="s">
        <v>146</v>
      </c>
      <c r="H241" s="620">
        <f t="shared" si="206"/>
        <v>0</v>
      </c>
      <c r="I241" s="571">
        <f t="shared" si="207"/>
        <v>0</v>
      </c>
      <c r="J241" s="601">
        <f t="shared" si="208"/>
        <v>0</v>
      </c>
      <c r="K241" s="912"/>
      <c r="L241" s="659"/>
      <c r="M241" s="631"/>
      <c r="N241" s="620">
        <f t="shared" si="209"/>
        <v>0</v>
      </c>
      <c r="O241" s="571">
        <f t="shared" si="210"/>
        <v>0</v>
      </c>
      <c r="P241" s="621">
        <f t="shared" si="211"/>
        <v>0</v>
      </c>
      <c r="Q241" s="439">
        <f t="shared" si="218"/>
        <v>0</v>
      </c>
      <c r="R241" s="431">
        <f t="shared" si="219"/>
        <v>0</v>
      </c>
      <c r="S241" s="509">
        <f t="shared" si="220"/>
        <v>0</v>
      </c>
      <c r="T241" s="912"/>
      <c r="U241" s="631"/>
      <c r="V241" s="912"/>
      <c r="W241" s="658"/>
      <c r="X241" s="631"/>
      <c r="Y241" s="426">
        <f>AE241*H241</f>
        <v>0</v>
      </c>
      <c r="Z241" s="426">
        <f>AF241*H241</f>
        <v>0</v>
      </c>
      <c r="AA241" s="426">
        <f>AG241*I241</f>
        <v>0</v>
      </c>
      <c r="AB241" s="426">
        <f>AH241*I241</f>
        <v>0</v>
      </c>
      <c r="AC241" s="632"/>
      <c r="AD241" s="632"/>
      <c r="AE241" s="439">
        <f>_xlfn.NORM.S.DIST(_xlfn.NORM.S.INV(MAX(AVERAGE(AE21,AE43,AE65, AE87, AE109),CR_REF!$D$66))+CR_REF!S63, TRUE)</f>
        <v>2.3407522742302099E-3</v>
      </c>
      <c r="AF241" s="431">
        <f>_xlfn.NORM.S.DIST(_xlfn.NORM.S.INV(MAX(AVERAGE(AF21,AF43,AF65, AF87, AF109),CR_REF!$D$66))+CR_REF!T63, TRUE)</f>
        <v>8.2447978937351309E-3</v>
      </c>
      <c r="AG241" s="431">
        <f>AVERAGE(AG21,AG43,AG65, AG87, AG109)*CR_REF!Y63</f>
        <v>0</v>
      </c>
      <c r="AH241" s="431">
        <f>_xlfn.NORM.S.DIST(_xlfn.NORM.S.INV(MAX(AVERAGE(AH21,AH43,AH65,AH87, AH109),CR_REF!$D$66))+CR_REF!V63, TRUE)</f>
        <v>7.975208601268307E-3</v>
      </c>
      <c r="AI241" s="630"/>
      <c r="AJ241" s="631"/>
      <c r="AK241" s="918"/>
      <c r="AL241" s="632"/>
      <c r="AM241" s="632"/>
      <c r="AN241" s="632"/>
      <c r="AO241" s="632"/>
      <c r="AP241" s="919"/>
      <c r="AQ241" s="439">
        <f>_xlfn.NORM.S.DIST(_xlfn.NORM.S.INV(MAX(AVERAGE(AQ21,AQ43,AQ65, AQ87, AQ109),CR_REF!$D$66))+CR_REF!S63, TRUE)</f>
        <v>2.3407522742302099E-3</v>
      </c>
      <c r="AR241" s="431">
        <f>_xlfn.NORM.S.DIST(_xlfn.NORM.S.INV(MAX(AVERAGE(AR21,AR43,AR65, AR87, AR109),CR_REF!$D$66))+CR_REF!T63, TRUE)</f>
        <v>8.2447978937351309E-3</v>
      </c>
      <c r="AS241" s="431">
        <f>AVERAGE(AS21,AS43,AS65, AS87, AS109)*CR_REF!Y63</f>
        <v>0</v>
      </c>
      <c r="AT241" s="431">
        <f>_xlfn.NORM.S.DIST(_xlfn.NORM.S.INV(MAX(AVERAGE(AT21,AT43,AT65, AT87, AT109),CR_REF!$D$66))+CR_REF!V63, TRUE)</f>
        <v>7.975208601268307E-3</v>
      </c>
      <c r="AU241" s="630"/>
      <c r="AV241" s="631"/>
      <c r="AW241" s="1217">
        <f t="shared" si="238"/>
        <v>0</v>
      </c>
      <c r="AX241" s="1218">
        <f>H241*(1-AE241-AF241)</f>
        <v>0</v>
      </c>
      <c r="AY241" s="1218">
        <f t="shared" si="239"/>
        <v>0</v>
      </c>
      <c r="AZ241" s="1219"/>
      <c r="BA241" s="1218">
        <f t="shared" si="240"/>
        <v>0</v>
      </c>
      <c r="BB241" s="1218">
        <f>I241*(1-AG241-AH241)</f>
        <v>0</v>
      </c>
      <c r="BC241" s="1218">
        <f t="shared" si="241"/>
        <v>0</v>
      </c>
      <c r="BD241" s="1220"/>
      <c r="BE241" s="1218">
        <f t="shared" si="230"/>
        <v>0</v>
      </c>
      <c r="BF241" s="1218">
        <f t="shared" si="235"/>
        <v>0</v>
      </c>
      <c r="BG241" s="1218">
        <f t="shared" si="236"/>
        <v>0</v>
      </c>
      <c r="BH241" s="1227">
        <f t="shared" si="237"/>
        <v>0</v>
      </c>
      <c r="BI241" s="1212">
        <f>MAX(BJ241+BK241,CR_REF!$D$62*CSV_CR_SCEN!AW241)</f>
        <v>0</v>
      </c>
      <c r="BJ241" s="1228">
        <f>AX241*BU241*BV241</f>
        <v>0</v>
      </c>
      <c r="BK241" s="1228">
        <f>AY241*BU241*BV241</f>
        <v>0</v>
      </c>
      <c r="BL241" s="1219"/>
      <c r="BM241" s="1218">
        <f>MAX(BN241+BO241,CR_REF!$D$63*CSV_CR_SCEN!BA241)</f>
        <v>0</v>
      </c>
      <c r="BN241" s="1228">
        <f>BB241*CF241</f>
        <v>0</v>
      </c>
      <c r="BO241" s="1228">
        <f>BC241*CE241</f>
        <v>0</v>
      </c>
      <c r="BP241" s="1220"/>
      <c r="BQ241" s="1218">
        <f>MAX(BR241+BS241+BT241, CR_REF!$D$64*CSV_CR_SCEN!BE241)</f>
        <v>0</v>
      </c>
      <c r="BR241" s="1228">
        <f>BF241*CG241</f>
        <v>0</v>
      </c>
      <c r="BS241" s="1228">
        <f>BG241*BZ241</f>
        <v>0</v>
      </c>
      <c r="BT241" s="1228">
        <f>BH241*CA241</f>
        <v>0</v>
      </c>
      <c r="BU241" s="1229">
        <f>5/6*AF241+1/6*BU175</f>
        <v>7.2312633545811257E-3</v>
      </c>
      <c r="BV241" s="1295">
        <f>BZ241</f>
        <v>0.1</v>
      </c>
      <c r="BW241" s="1291"/>
      <c r="BX241" s="1230">
        <f>5/6*AH241+1/6*BX175</f>
        <v>7.0433071170863878E-3</v>
      </c>
      <c r="BY241" s="1225"/>
      <c r="BZ241" s="616">
        <f>MIN(100%,MAX(IFERROR(AVERAGE(BZ21,BZ43,BZ65, BZ87, BZ109),0),BV109)+CR_REF!AB63)</f>
        <v>0.1</v>
      </c>
      <c r="CA241" s="614">
        <f>MIN(100%,MAX(IFERROR(AVERAGE(CA21,CA43,CA65, CA87, CA109),0),BY109)+CR_REF!AB63)</f>
        <v>0.1</v>
      </c>
      <c r="CB241" s="613">
        <f t="shared" si="200"/>
        <v>0</v>
      </c>
      <c r="CC241" s="577">
        <f t="shared" si="201"/>
        <v>0</v>
      </c>
      <c r="CD241" s="614">
        <f t="shared" si="202"/>
        <v>0</v>
      </c>
      <c r="CE241" s="616">
        <f>MIN(IF(CE109&lt;0.05, IF(CF109&lt;0.05, CR_REF!$D$58,CF109), CE109) +CR_REF!$J$78, 0.25)</f>
        <v>0.15000000000000002</v>
      </c>
      <c r="CF241" s="656">
        <f>MIN(IF(CF109&lt;0.05,CR_REF!$D$58,CF109)+CR_REF!$J$78, 0.4)</f>
        <v>0.15000000000000002</v>
      </c>
      <c r="CG241" s="614">
        <f>MIN(100%,MAX(CG109,BY109,BV109)+CR_REF!AB63)</f>
        <v>0.1</v>
      </c>
    </row>
    <row r="242" spans="1:85" ht="13.15" customHeight="1">
      <c r="A242" s="425"/>
      <c r="B242" s="425"/>
      <c r="C242" s="425"/>
      <c r="D242" s="427" t="s">
        <v>16</v>
      </c>
      <c r="E242" s="429" t="s">
        <v>154</v>
      </c>
      <c r="F242" s="428">
        <v>2025</v>
      </c>
      <c r="G242" s="432" t="s">
        <v>186</v>
      </c>
      <c r="H242" s="620">
        <f t="shared" si="206"/>
        <v>0</v>
      </c>
      <c r="I242" s="571">
        <f t="shared" si="207"/>
        <v>0</v>
      </c>
      <c r="J242" s="601">
        <f t="shared" si="208"/>
        <v>0</v>
      </c>
      <c r="K242" s="912"/>
      <c r="L242" s="659"/>
      <c r="M242" s="631"/>
      <c r="N242" s="620">
        <f t="shared" si="209"/>
        <v>0</v>
      </c>
      <c r="O242" s="571">
        <f t="shared" si="210"/>
        <v>0</v>
      </c>
      <c r="P242" s="621">
        <f t="shared" si="211"/>
        <v>0</v>
      </c>
      <c r="Q242" s="439">
        <f t="shared" si="218"/>
        <v>0</v>
      </c>
      <c r="R242" s="431">
        <f t="shared" si="219"/>
        <v>0</v>
      </c>
      <c r="S242" s="509">
        <f t="shared" si="220"/>
        <v>0</v>
      </c>
      <c r="T242" s="912"/>
      <c r="U242" s="631"/>
      <c r="V242" s="912"/>
      <c r="W242" s="658"/>
      <c r="X242" s="631"/>
      <c r="Y242" s="426">
        <f>AE242*H242</f>
        <v>0</v>
      </c>
      <c r="Z242" s="426">
        <f>AF242*H242</f>
        <v>0</v>
      </c>
      <c r="AA242" s="426">
        <f>AG242*I242</f>
        <v>0</v>
      </c>
      <c r="AB242" s="426">
        <f>AH242*I242</f>
        <v>0</v>
      </c>
      <c r="AC242" s="632"/>
      <c r="AD242" s="632"/>
      <c r="AE242" s="439">
        <f>_xlfn.NORM.S.DIST(_xlfn.NORM.S.INV(MAX(AVERAGE(AE22,AE44,AE66, AE88, AE110),CR_REF!$D$66))+CR_REF!S64, TRUE)</f>
        <v>3.9911302726868507E-4</v>
      </c>
      <c r="AF242" s="431">
        <f>_xlfn.NORM.S.DIST(_xlfn.NORM.S.INV(MAX(AVERAGE(AF22,AF44,AF66, AF88, AF110),CR_REF!$D$66))+CR_REF!T64, TRUE)</f>
        <v>3.5926507958188225E-3</v>
      </c>
      <c r="AG242" s="431">
        <f>AVERAGE(AG22,AG44,AG66, AG88, AG110)*CR_REF!Y64</f>
        <v>0</v>
      </c>
      <c r="AH242" s="431">
        <f>_xlfn.NORM.S.DIST(_xlfn.NORM.S.INV(MAX(AVERAGE(AH22,AH44,AH66,AH88, AH110),CR_REF!$D$66))+CR_REF!V64, TRUE)</f>
        <v>6.2105754163300202E-3</v>
      </c>
      <c r="AI242" s="630"/>
      <c r="AJ242" s="631"/>
      <c r="AK242" s="918"/>
      <c r="AL242" s="632"/>
      <c r="AM242" s="632"/>
      <c r="AN242" s="632"/>
      <c r="AO242" s="632"/>
      <c r="AP242" s="919"/>
      <c r="AQ242" s="439">
        <f>_xlfn.NORM.S.DIST(_xlfn.NORM.S.INV(MAX(AVERAGE(AQ22,AQ44,AQ66, AQ88, AQ110),CR_REF!$D$66))+CR_REF!S64, TRUE)</f>
        <v>3.9911302726868507E-4</v>
      </c>
      <c r="AR242" s="431">
        <f>_xlfn.NORM.S.DIST(_xlfn.NORM.S.INV(MAX(AVERAGE(AR22,AR44,AR66, AR88, AR110),CR_REF!$D$66))+CR_REF!T64, TRUE)</f>
        <v>3.5926507958188225E-3</v>
      </c>
      <c r="AS242" s="431">
        <f>AVERAGE(AS22,AS44,AS66, AS88, AS110)*CR_REF!Y64</f>
        <v>0</v>
      </c>
      <c r="AT242" s="431">
        <f>_xlfn.NORM.S.DIST(_xlfn.NORM.S.INV(MAX(AVERAGE(AT22,AT44,AT66, AT88, AT110),CR_REF!$D$66))+CR_REF!V64, TRUE)</f>
        <v>6.2105754163300202E-3</v>
      </c>
      <c r="AU242" s="630"/>
      <c r="AV242" s="631"/>
      <c r="AW242" s="1217">
        <f t="shared" si="238"/>
        <v>0</v>
      </c>
      <c r="AX242" s="1218">
        <f>H242*(1-AE242-AF242)</f>
        <v>0</v>
      </c>
      <c r="AY242" s="1218">
        <f t="shared" si="239"/>
        <v>0</v>
      </c>
      <c r="AZ242" s="1219"/>
      <c r="BA242" s="1218">
        <f t="shared" si="240"/>
        <v>0</v>
      </c>
      <c r="BB242" s="1218">
        <f>I242*(1-AG242-AH242)</f>
        <v>0</v>
      </c>
      <c r="BC242" s="1218">
        <f t="shared" si="241"/>
        <v>0</v>
      </c>
      <c r="BD242" s="1220"/>
      <c r="BE242" s="1218">
        <f t="shared" si="230"/>
        <v>0</v>
      </c>
      <c r="BF242" s="1218">
        <f t="shared" si="235"/>
        <v>0</v>
      </c>
      <c r="BG242" s="1218">
        <f t="shared" si="236"/>
        <v>0</v>
      </c>
      <c r="BH242" s="1227">
        <f t="shared" si="237"/>
        <v>0</v>
      </c>
      <c r="BI242" s="1212">
        <f>MAX(BJ242+BK242,CR_REF!$D$62*CSV_CR_SCEN!AW242)</f>
        <v>0</v>
      </c>
      <c r="BJ242" s="1228">
        <f>AX242*BU242*BV242</f>
        <v>0</v>
      </c>
      <c r="BK242" s="1228">
        <f>AY242*BU242*BV242</f>
        <v>0</v>
      </c>
      <c r="BL242" s="1219"/>
      <c r="BM242" s="1218">
        <f>MAX(BN242+BO242,CR_REF!$D$63*CSV_CR_SCEN!BA242)</f>
        <v>0</v>
      </c>
      <c r="BN242" s="1228">
        <f>BB242*CF242</f>
        <v>0</v>
      </c>
      <c r="BO242" s="1228">
        <f>BC242*CE242</f>
        <v>0</v>
      </c>
      <c r="BP242" s="1220"/>
      <c r="BQ242" s="1218">
        <f>MAX(BR242+BS242+BT242, CR_REF!$D$64*CSV_CR_SCEN!BE242)</f>
        <v>0</v>
      </c>
      <c r="BR242" s="1228">
        <f>BF242*CG242</f>
        <v>0</v>
      </c>
      <c r="BS242" s="1228">
        <f>BG242*BZ242</f>
        <v>0</v>
      </c>
      <c r="BT242" s="1228">
        <f>BH242*CA242</f>
        <v>0</v>
      </c>
      <c r="BU242" s="1229">
        <f>5/6*AF242+1/6*BU176</f>
        <v>3.2258895053857975E-3</v>
      </c>
      <c r="BV242" s="1295">
        <f>BZ242</f>
        <v>0.1</v>
      </c>
      <c r="BW242" s="1291"/>
      <c r="BX242" s="1230">
        <f>5/6*AH242+1/6*BX176</f>
        <v>5.4927136379982876E-3</v>
      </c>
      <c r="BY242" s="1225"/>
      <c r="BZ242" s="616">
        <f>MIN(100%,MAX(IFERROR(AVERAGE(BZ22,BZ44,BZ66, BZ88, BZ110),0),BV110)+CR_REF!AB64)</f>
        <v>0.1</v>
      </c>
      <c r="CA242" s="614">
        <f>MIN(100%,MAX(IFERROR(AVERAGE(CA22,CA44,CA66, CA88, CA110),0),BY110)+CR_REF!AB64)</f>
        <v>0.1</v>
      </c>
      <c r="CB242" s="613">
        <f t="shared" si="200"/>
        <v>0</v>
      </c>
      <c r="CC242" s="577">
        <f t="shared" si="201"/>
        <v>0</v>
      </c>
      <c r="CD242" s="614">
        <f t="shared" si="202"/>
        <v>0</v>
      </c>
      <c r="CE242" s="616">
        <f>MIN(IF(CE110&lt;0.05, IF(CF110&lt;0.05, CR_REF!$D$58,CF110), CE110) +CR_REF!$J$78, 0.25)</f>
        <v>0.15000000000000002</v>
      </c>
      <c r="CF242" s="656">
        <f>MIN(IF(CF110&lt;0.05,CR_REF!$D$58,CF110)+CR_REF!$J$78, 0.4)</f>
        <v>0.15000000000000002</v>
      </c>
      <c r="CG242" s="614">
        <f>MIN(100%,MAX(CG110,BY110,BV110)+CR_REF!AB64)</f>
        <v>0.1</v>
      </c>
    </row>
    <row r="243" spans="1:85" ht="13.15" customHeight="1">
      <c r="A243" s="425"/>
      <c r="B243" s="425"/>
      <c r="C243" s="425"/>
      <c r="D243" s="427" t="s">
        <v>18</v>
      </c>
      <c r="E243" s="429" t="s">
        <v>154</v>
      </c>
      <c r="F243" s="428">
        <v>2025</v>
      </c>
      <c r="G243" s="430" t="s">
        <v>185</v>
      </c>
      <c r="H243" s="620">
        <f t="shared" si="206"/>
        <v>0</v>
      </c>
      <c r="I243" s="571">
        <f t="shared" si="207"/>
        <v>0</v>
      </c>
      <c r="J243" s="601">
        <f t="shared" si="208"/>
        <v>0</v>
      </c>
      <c r="K243" s="912"/>
      <c r="L243" s="659"/>
      <c r="M243" s="631"/>
      <c r="N243" s="620">
        <f t="shared" si="209"/>
        <v>0</v>
      </c>
      <c r="O243" s="571">
        <f t="shared" si="210"/>
        <v>0</v>
      </c>
      <c r="P243" s="621">
        <f t="shared" si="211"/>
        <v>0</v>
      </c>
      <c r="Q243" s="439">
        <f t="shared" ref="Q243:Q248" si="242">IFERROR(N243/H243, 0)</f>
        <v>0</v>
      </c>
      <c r="R243" s="431">
        <f t="shared" ref="R243:R248" si="243">IFERROR(O243/I243, 0)</f>
        <v>0</v>
      </c>
      <c r="S243" s="509">
        <f t="shared" ref="S243:S248" si="244">IFERROR(P243/J243, 0)</f>
        <v>0</v>
      </c>
      <c r="T243" s="912"/>
      <c r="U243" s="631"/>
      <c r="V243" s="912"/>
      <c r="W243" s="658"/>
      <c r="X243" s="631"/>
      <c r="Y243" s="426">
        <f>Y244+Y245+Y246</f>
        <v>0</v>
      </c>
      <c r="Z243" s="426">
        <f>Z244+Z245+Z246</f>
        <v>0</v>
      </c>
      <c r="AA243" s="426">
        <f>AA244+AA245+AA246</f>
        <v>0</v>
      </c>
      <c r="AB243" s="426">
        <f>AB244+AB245+AB246</f>
        <v>0</v>
      </c>
      <c r="AC243" s="632"/>
      <c r="AD243" s="632"/>
      <c r="AE243" s="638"/>
      <c r="AF243" s="630"/>
      <c r="AG243" s="630"/>
      <c r="AH243" s="630"/>
      <c r="AI243" s="630"/>
      <c r="AJ243" s="631"/>
      <c r="AK243" s="918"/>
      <c r="AL243" s="632"/>
      <c r="AM243" s="632"/>
      <c r="AN243" s="632"/>
      <c r="AO243" s="632"/>
      <c r="AP243" s="919"/>
      <c r="AQ243" s="638"/>
      <c r="AR243" s="630"/>
      <c r="AS243" s="630"/>
      <c r="AT243" s="630"/>
      <c r="AU243" s="630"/>
      <c r="AV243" s="631"/>
      <c r="AW243" s="1217">
        <f t="shared" si="238"/>
        <v>0</v>
      </c>
      <c r="AX243" s="1218">
        <f>AX244+AX245+AX246</f>
        <v>0</v>
      </c>
      <c r="AY243" s="1218">
        <f t="shared" si="239"/>
        <v>0</v>
      </c>
      <c r="AZ243" s="1219"/>
      <c r="BA243" s="1218">
        <f t="shared" si="240"/>
        <v>0</v>
      </c>
      <c r="BB243" s="1218">
        <f>BB244+BB245+BB246</f>
        <v>0</v>
      </c>
      <c r="BC243" s="1218">
        <f t="shared" si="241"/>
        <v>0</v>
      </c>
      <c r="BD243" s="1220"/>
      <c r="BE243" s="1218">
        <f t="shared" si="230"/>
        <v>0</v>
      </c>
      <c r="BF243" s="1218">
        <f t="shared" si="235"/>
        <v>0</v>
      </c>
      <c r="BG243" s="1218">
        <f t="shared" si="236"/>
        <v>0</v>
      </c>
      <c r="BH243" s="1227">
        <f t="shared" si="237"/>
        <v>0</v>
      </c>
      <c r="BI243" s="1212">
        <f>MAX(BJ243+BK243,CR_REF!$D$62*CSV_CR_SCEN!AW243)</f>
        <v>0</v>
      </c>
      <c r="BJ243" s="1228">
        <f>BJ244+BJ245+BJ246</f>
        <v>0</v>
      </c>
      <c r="BK243" s="1228">
        <f>BK244+BK245+BK246</f>
        <v>0</v>
      </c>
      <c r="BL243" s="1219"/>
      <c r="BM243" s="1218">
        <f>MAX(BN243+BO243,CR_REF!$D$63*CSV_CR_SCEN!BA243)</f>
        <v>0</v>
      </c>
      <c r="BN243" s="1228">
        <f>BN244+BN245+BN246</f>
        <v>0</v>
      </c>
      <c r="BO243" s="1228">
        <f>BO244+BO245+BO246</f>
        <v>0</v>
      </c>
      <c r="BP243" s="1220"/>
      <c r="BQ243" s="1218">
        <f>MAX(BR243+BS243+BT243, CR_REF!$D$64*CSV_CR_SCEN!BE243)</f>
        <v>0</v>
      </c>
      <c r="BR243" s="1228">
        <f>BR244+BR245+BR246</f>
        <v>0</v>
      </c>
      <c r="BS243" s="1228">
        <f>BS244+BS245+BS246</f>
        <v>0</v>
      </c>
      <c r="BT243" s="1228">
        <f>BT244+BT245+BT246</f>
        <v>0</v>
      </c>
      <c r="BU243" s="1223"/>
      <c r="BV243" s="1225"/>
      <c r="BW243" s="1291"/>
      <c r="BX243" s="1224"/>
      <c r="BY243" s="1225"/>
      <c r="BZ243" s="921"/>
      <c r="CA243" s="650"/>
      <c r="CB243" s="613">
        <f t="shared" si="200"/>
        <v>0</v>
      </c>
      <c r="CC243" s="577">
        <f t="shared" si="201"/>
        <v>0</v>
      </c>
      <c r="CD243" s="614">
        <f t="shared" si="202"/>
        <v>0</v>
      </c>
      <c r="CE243" s="653"/>
      <c r="CF243" s="651"/>
      <c r="CG243" s="655"/>
    </row>
    <row r="244" spans="1:85" ht="13.15" customHeight="1">
      <c r="A244" s="425"/>
      <c r="B244" s="425"/>
      <c r="C244" s="425"/>
      <c r="D244" s="427" t="s">
        <v>16</v>
      </c>
      <c r="E244" s="429" t="s">
        <v>154</v>
      </c>
      <c r="F244" s="428">
        <v>2025</v>
      </c>
      <c r="G244" s="432" t="s">
        <v>401</v>
      </c>
      <c r="H244" s="620">
        <f t="shared" si="206"/>
        <v>0</v>
      </c>
      <c r="I244" s="571">
        <f t="shared" si="207"/>
        <v>0</v>
      </c>
      <c r="J244" s="601">
        <f t="shared" si="208"/>
        <v>0</v>
      </c>
      <c r="K244" s="912"/>
      <c r="L244" s="659"/>
      <c r="M244" s="631"/>
      <c r="N244" s="620">
        <f t="shared" si="209"/>
        <v>0</v>
      </c>
      <c r="O244" s="571">
        <f t="shared" si="210"/>
        <v>0</v>
      </c>
      <c r="P244" s="621">
        <f t="shared" si="211"/>
        <v>0</v>
      </c>
      <c r="Q244" s="439">
        <f t="shared" si="242"/>
        <v>0</v>
      </c>
      <c r="R244" s="431">
        <f t="shared" si="243"/>
        <v>0</v>
      </c>
      <c r="S244" s="509">
        <f t="shared" si="244"/>
        <v>0</v>
      </c>
      <c r="T244" s="912"/>
      <c r="U244" s="631"/>
      <c r="V244" s="912"/>
      <c r="W244" s="658"/>
      <c r="X244" s="631"/>
      <c r="Y244" s="426">
        <f>AE244*H244</f>
        <v>0</v>
      </c>
      <c r="Z244" s="426">
        <f t="shared" ref="Z244:AA246" si="245">AF244*H244</f>
        <v>0</v>
      </c>
      <c r="AA244" s="426">
        <f t="shared" si="245"/>
        <v>0</v>
      </c>
      <c r="AB244" s="426">
        <f>AH244*I244</f>
        <v>0</v>
      </c>
      <c r="AC244" s="632"/>
      <c r="AD244" s="632"/>
      <c r="AE244" s="439">
        <f>_xlfn.NORM.S.DIST(_xlfn.NORM.S.INV(MAX(AVERAGE(AE24,AE46,AE68, AE90, AE112),CR_REF!$D$66))+CR_REF!S66, TRUE)</f>
        <v>2.3407522742302099E-3</v>
      </c>
      <c r="AF244" s="431">
        <f>_xlfn.NORM.S.DIST(_xlfn.NORM.S.INV(MAX(AVERAGE(AF24,AF46,AF68, AF90, AF112),CR_REF!$D$66))+CR_REF!T66, TRUE)</f>
        <v>8.2447978937351309E-3</v>
      </c>
      <c r="AG244" s="431">
        <f>AVERAGE(AG24,AG46,AG68, AG90, AG112)*CR_REF!Y66</f>
        <v>0</v>
      </c>
      <c r="AH244" s="431">
        <f>_xlfn.NORM.S.DIST(_xlfn.NORM.S.INV(MAX(AVERAGE(AH24,AH46,AH68,AH90, AH112),CR_REF!$D$66))+CR_REF!V66, TRUE)</f>
        <v>7.975208601268307E-3</v>
      </c>
      <c r="AI244" s="630"/>
      <c r="AJ244" s="631"/>
      <c r="AK244" s="918"/>
      <c r="AL244" s="632"/>
      <c r="AM244" s="632"/>
      <c r="AN244" s="632"/>
      <c r="AO244" s="632"/>
      <c r="AP244" s="919"/>
      <c r="AQ244" s="439">
        <f>_xlfn.NORM.S.DIST(_xlfn.NORM.S.INV(MAX(AVERAGE(AQ24,AQ46,AQ68, AQ90, AQ112),CR_REF!$D$66))+CR_REF!S66, TRUE)</f>
        <v>2.3407522742302099E-3</v>
      </c>
      <c r="AR244" s="431">
        <f>_xlfn.NORM.S.DIST(_xlfn.NORM.S.INV(MAX(AVERAGE(AR24,AR46,AR68, AR90, AR112),CR_REF!$D$66))+CR_REF!T66, TRUE)</f>
        <v>8.2447978937351309E-3</v>
      </c>
      <c r="AS244" s="431">
        <f>AVERAGE(AS24,AS46,AS68, AS90, AS112)*CR_REF!Y66</f>
        <v>0</v>
      </c>
      <c r="AT244" s="431">
        <f>_xlfn.NORM.S.DIST(_xlfn.NORM.S.INV(MAX(AVERAGE(AT24,AT46,AT68, AT90, AT112),CR_REF!$D$66))+CR_REF!V66, TRUE)</f>
        <v>7.975208601268307E-3</v>
      </c>
      <c r="AU244" s="630"/>
      <c r="AV244" s="631"/>
      <c r="AW244" s="1217">
        <f t="shared" si="238"/>
        <v>0</v>
      </c>
      <c r="AX244" s="1218">
        <f>H244*(1-AE244-AF244)</f>
        <v>0</v>
      </c>
      <c r="AY244" s="1218">
        <f t="shared" si="239"/>
        <v>0</v>
      </c>
      <c r="AZ244" s="1219"/>
      <c r="BA244" s="1218">
        <f t="shared" si="240"/>
        <v>0</v>
      </c>
      <c r="BB244" s="1218">
        <f>I244*(1-AG244-AH244)</f>
        <v>0</v>
      </c>
      <c r="BC244" s="1218">
        <f t="shared" si="241"/>
        <v>0</v>
      </c>
      <c r="BD244" s="1220"/>
      <c r="BE244" s="1218">
        <f t="shared" si="230"/>
        <v>0</v>
      </c>
      <c r="BF244" s="1218">
        <f t="shared" si="235"/>
        <v>0</v>
      </c>
      <c r="BG244" s="1218">
        <f t="shared" si="236"/>
        <v>0</v>
      </c>
      <c r="BH244" s="1227">
        <f t="shared" si="237"/>
        <v>0</v>
      </c>
      <c r="BI244" s="1212">
        <f>MAX(BJ244+BK244,CR_REF!$D$62*CSV_CR_SCEN!AW244)</f>
        <v>0</v>
      </c>
      <c r="BJ244" s="1228">
        <f>AX244*BU244*BV244</f>
        <v>0</v>
      </c>
      <c r="BK244" s="1228">
        <f>AY244*BU244*BV244</f>
        <v>0</v>
      </c>
      <c r="BL244" s="1219"/>
      <c r="BM244" s="1218">
        <f>MAX(BN244+BO244,CR_REF!$D$63*CSV_CR_SCEN!BA244)</f>
        <v>0</v>
      </c>
      <c r="BN244" s="1228">
        <f>BB244*CF244</f>
        <v>0</v>
      </c>
      <c r="BO244" s="1228">
        <f>BC244*CE244</f>
        <v>0</v>
      </c>
      <c r="BP244" s="1220"/>
      <c r="BQ244" s="1218">
        <f>MAX(BR244+BS244+BT244, CR_REF!$D$64*CSV_CR_SCEN!BE244)</f>
        <v>0</v>
      </c>
      <c r="BR244" s="1228">
        <f>BF244*CG244</f>
        <v>0</v>
      </c>
      <c r="BS244" s="1228">
        <f t="shared" ref="BS244:BT246" si="246">BG244*BZ244</f>
        <v>0</v>
      </c>
      <c r="BT244" s="1228">
        <f t="shared" si="246"/>
        <v>0</v>
      </c>
      <c r="BU244" s="1229">
        <f>5/6*AF244+1/6*BU178</f>
        <v>7.2312633545811257E-3</v>
      </c>
      <c r="BV244" s="1295">
        <f>BZ244</f>
        <v>0.1</v>
      </c>
      <c r="BW244" s="1291"/>
      <c r="BX244" s="1230">
        <f>5/6*AH244+1/6*BX178</f>
        <v>7.0433071170863878E-3</v>
      </c>
      <c r="BY244" s="1225"/>
      <c r="BZ244" s="616">
        <f>MIN(100%,MAX(IFERROR(AVERAGE(BZ24,BZ46,BZ68, BZ90, BZ112),0),BV112)+CR_REF!AB66)</f>
        <v>0.1</v>
      </c>
      <c r="CA244" s="614">
        <f>MIN(100%,MAX(IFERROR(AVERAGE(CA24,CA46,CA68, CA90, CA112),0),BY112)+CR_REF!AB66)</f>
        <v>0.1</v>
      </c>
      <c r="CB244" s="613">
        <f t="shared" si="200"/>
        <v>0</v>
      </c>
      <c r="CC244" s="577">
        <f t="shared" si="201"/>
        <v>0</v>
      </c>
      <c r="CD244" s="614">
        <f t="shared" si="202"/>
        <v>0</v>
      </c>
      <c r="CE244" s="616">
        <f>MIN(IF(CE112&lt;0.05, IF(CF112&lt;0.05, CR_REF!$D$58,CF112), CE112) +CR_REF!$J$78, 0.25)</f>
        <v>0.15000000000000002</v>
      </c>
      <c r="CF244" s="656">
        <f>MIN(IF(CF112&lt;0.05,CR_REF!$D$58,CF112)+CR_REF!$J$78, 0.4)</f>
        <v>0.15000000000000002</v>
      </c>
      <c r="CG244" s="614">
        <f>MIN(100%,MAX(CG112,BY112,BV112)+CR_REF!AB66)</f>
        <v>0.1</v>
      </c>
    </row>
    <row r="245" spans="1:85" ht="13.15" customHeight="1">
      <c r="A245" s="425"/>
      <c r="B245" s="425"/>
      <c r="C245" s="425"/>
      <c r="D245" s="427" t="s">
        <v>16</v>
      </c>
      <c r="E245" s="429" t="s">
        <v>154</v>
      </c>
      <c r="F245" s="428">
        <v>2025</v>
      </c>
      <c r="G245" s="432" t="s">
        <v>146</v>
      </c>
      <c r="H245" s="620">
        <f t="shared" si="206"/>
        <v>0</v>
      </c>
      <c r="I245" s="571">
        <f t="shared" si="207"/>
        <v>0</v>
      </c>
      <c r="J245" s="601">
        <f t="shared" si="208"/>
        <v>0</v>
      </c>
      <c r="K245" s="912"/>
      <c r="L245" s="659"/>
      <c r="M245" s="631"/>
      <c r="N245" s="620">
        <f t="shared" si="209"/>
        <v>0</v>
      </c>
      <c r="O245" s="571">
        <f t="shared" si="210"/>
        <v>0</v>
      </c>
      <c r="P245" s="621">
        <f t="shared" si="211"/>
        <v>0</v>
      </c>
      <c r="Q245" s="439">
        <f t="shared" si="242"/>
        <v>0</v>
      </c>
      <c r="R245" s="431">
        <f t="shared" si="243"/>
        <v>0</v>
      </c>
      <c r="S245" s="509">
        <f t="shared" si="244"/>
        <v>0</v>
      </c>
      <c r="T245" s="912"/>
      <c r="U245" s="631"/>
      <c r="V245" s="912"/>
      <c r="W245" s="658"/>
      <c r="X245" s="631"/>
      <c r="Y245" s="426">
        <f>AE245*H245</f>
        <v>0</v>
      </c>
      <c r="Z245" s="426">
        <f t="shared" si="245"/>
        <v>0</v>
      </c>
      <c r="AA245" s="426">
        <f t="shared" si="245"/>
        <v>0</v>
      </c>
      <c r="AB245" s="426">
        <f>AH245*I245</f>
        <v>0</v>
      </c>
      <c r="AC245" s="632"/>
      <c r="AD245" s="632"/>
      <c r="AE245" s="439">
        <f>_xlfn.NORM.S.DIST(_xlfn.NORM.S.INV(MAX(AVERAGE(AE25,AE47,AE69, AE91, AE113),CR_REF!$D$66))+CR_REF!S67, TRUE)</f>
        <v>2.3407522742302099E-3</v>
      </c>
      <c r="AF245" s="431">
        <f>_xlfn.NORM.S.DIST(_xlfn.NORM.S.INV(MAX(AVERAGE(AF25,AF47,AF69, AF91, AF113),CR_REF!$D$66))+CR_REF!T67, TRUE)</f>
        <v>8.2447978937351309E-3</v>
      </c>
      <c r="AG245" s="431">
        <f>AVERAGE(AG25,AG47,AG69, AG91, AG113)*CR_REF!Y67</f>
        <v>0</v>
      </c>
      <c r="AH245" s="431">
        <f>_xlfn.NORM.S.DIST(_xlfn.NORM.S.INV(MAX(AVERAGE(AH25,AH47,AH69,AH91, AH113),CR_REF!$D$66))+CR_REF!V67, TRUE)</f>
        <v>7.975208601268307E-3</v>
      </c>
      <c r="AI245" s="630"/>
      <c r="AJ245" s="631"/>
      <c r="AK245" s="918"/>
      <c r="AL245" s="632"/>
      <c r="AM245" s="632"/>
      <c r="AN245" s="632"/>
      <c r="AO245" s="632"/>
      <c r="AP245" s="919"/>
      <c r="AQ245" s="439">
        <f>_xlfn.NORM.S.DIST(_xlfn.NORM.S.INV(MAX(AVERAGE(AQ25,AQ47,AQ69, AQ91, AQ113),CR_REF!$D$66))+CR_REF!S67, TRUE)</f>
        <v>2.3407522742302099E-3</v>
      </c>
      <c r="AR245" s="431">
        <f>_xlfn.NORM.S.DIST(_xlfn.NORM.S.INV(MAX(AVERAGE(AR25,AR47,AR69, AR91, AR113),CR_REF!$D$66))+CR_REF!T67, TRUE)</f>
        <v>8.2447978937351309E-3</v>
      </c>
      <c r="AS245" s="431">
        <f>AVERAGE(AS25,AS47,AS69, AS91, AS113)*CR_REF!Y67</f>
        <v>0</v>
      </c>
      <c r="AT245" s="431">
        <f>_xlfn.NORM.S.DIST(_xlfn.NORM.S.INV(MAX(AVERAGE(AT25,AT47,AT69, AT91, AT113),CR_REF!$D$66))+CR_REF!V67, TRUE)</f>
        <v>7.975208601268307E-3</v>
      </c>
      <c r="AU245" s="630"/>
      <c r="AV245" s="631"/>
      <c r="AW245" s="1217">
        <f t="shared" si="238"/>
        <v>0</v>
      </c>
      <c r="AX245" s="1218">
        <f>H245*(1-AE245-AF245)</f>
        <v>0</v>
      </c>
      <c r="AY245" s="1218">
        <f t="shared" si="239"/>
        <v>0</v>
      </c>
      <c r="AZ245" s="1219"/>
      <c r="BA245" s="1218">
        <f t="shared" si="240"/>
        <v>0</v>
      </c>
      <c r="BB245" s="1218">
        <f>I245*(1-AG245-AH245)</f>
        <v>0</v>
      </c>
      <c r="BC245" s="1218">
        <f t="shared" si="241"/>
        <v>0</v>
      </c>
      <c r="BD245" s="1220"/>
      <c r="BE245" s="1218">
        <f t="shared" si="230"/>
        <v>0</v>
      </c>
      <c r="BF245" s="1218">
        <f t="shared" si="235"/>
        <v>0</v>
      </c>
      <c r="BG245" s="1218">
        <f t="shared" si="236"/>
        <v>0</v>
      </c>
      <c r="BH245" s="1227">
        <f t="shared" si="237"/>
        <v>0</v>
      </c>
      <c r="BI245" s="1212">
        <f>MAX(BJ245+BK245,CR_REF!$D$62*CSV_CR_SCEN!AW245)</f>
        <v>0</v>
      </c>
      <c r="BJ245" s="1228">
        <f>AX245*BU245*BV245</f>
        <v>0</v>
      </c>
      <c r="BK245" s="1228">
        <f>AY245*BU245*BV245</f>
        <v>0</v>
      </c>
      <c r="BL245" s="1219"/>
      <c r="BM245" s="1218">
        <f>MAX(BN245+BO245,CR_REF!$D$63*CSV_CR_SCEN!BA245)</f>
        <v>0</v>
      </c>
      <c r="BN245" s="1228">
        <f>BB245*CF245</f>
        <v>0</v>
      </c>
      <c r="BO245" s="1228">
        <f>BC245*CE245</f>
        <v>0</v>
      </c>
      <c r="BP245" s="1220"/>
      <c r="BQ245" s="1218">
        <f>MAX(BR245+BS245+BT245, CR_REF!$D$64*CSV_CR_SCEN!BE245)</f>
        <v>0</v>
      </c>
      <c r="BR245" s="1228">
        <f>BF245*CG245</f>
        <v>0</v>
      </c>
      <c r="BS245" s="1228">
        <f t="shared" si="246"/>
        <v>0</v>
      </c>
      <c r="BT245" s="1228">
        <f t="shared" si="246"/>
        <v>0</v>
      </c>
      <c r="BU245" s="1229">
        <f>5/6*AF245+1/6*BU179</f>
        <v>7.2312633545811257E-3</v>
      </c>
      <c r="BV245" s="1295">
        <f>BZ245</f>
        <v>0.1</v>
      </c>
      <c r="BW245" s="1291"/>
      <c r="BX245" s="1230">
        <f>5/6*AH245+1/6*BX179</f>
        <v>7.0433071170863878E-3</v>
      </c>
      <c r="BY245" s="1225"/>
      <c r="BZ245" s="616">
        <f>MIN(100%,MAX(IFERROR(AVERAGE(BZ25,BZ47,BZ69, BZ91, BZ113),0),BV113)+CR_REF!AB67)</f>
        <v>0.1</v>
      </c>
      <c r="CA245" s="614">
        <f>MIN(100%,MAX(IFERROR(AVERAGE(CA25,CA47,CA69, CA91, CA113),0),BY113)+CR_REF!AB67)</f>
        <v>0.1</v>
      </c>
      <c r="CB245" s="613">
        <f t="shared" si="200"/>
        <v>0</v>
      </c>
      <c r="CC245" s="577">
        <f t="shared" si="201"/>
        <v>0</v>
      </c>
      <c r="CD245" s="614">
        <f t="shared" si="202"/>
        <v>0</v>
      </c>
      <c r="CE245" s="616">
        <f>MIN(IF(CE113&lt;0.05, IF(CF113&lt;0.05, CR_REF!$D$58,CF113), CE113) +CR_REF!$J$78, 0.25)</f>
        <v>0.15000000000000002</v>
      </c>
      <c r="CF245" s="656">
        <f>MIN(IF(CF113&lt;0.05,CR_REF!$D$58,CF113)+CR_REF!$J$78, 0.4)</f>
        <v>0.15000000000000002</v>
      </c>
      <c r="CG245" s="614">
        <f>MIN(100%,MAX(CG113,BY113,BV113)+CR_REF!AB67)</f>
        <v>0.1</v>
      </c>
    </row>
    <row r="246" spans="1:85" ht="13.15" customHeight="1">
      <c r="A246" s="425"/>
      <c r="B246" s="425"/>
      <c r="C246" s="425"/>
      <c r="D246" s="427" t="s">
        <v>16</v>
      </c>
      <c r="E246" s="429" t="s">
        <v>154</v>
      </c>
      <c r="F246" s="428">
        <v>2025</v>
      </c>
      <c r="G246" s="432" t="s">
        <v>186</v>
      </c>
      <c r="H246" s="620">
        <f t="shared" si="206"/>
        <v>0</v>
      </c>
      <c r="I246" s="571">
        <f t="shared" si="207"/>
        <v>0</v>
      </c>
      <c r="J246" s="601">
        <f t="shared" si="208"/>
        <v>0</v>
      </c>
      <c r="K246" s="912"/>
      <c r="L246" s="659"/>
      <c r="M246" s="631"/>
      <c r="N246" s="620">
        <f t="shared" si="209"/>
        <v>0</v>
      </c>
      <c r="O246" s="571">
        <f t="shared" si="210"/>
        <v>0</v>
      </c>
      <c r="P246" s="621">
        <f t="shared" si="211"/>
        <v>0</v>
      </c>
      <c r="Q246" s="439">
        <f t="shared" si="242"/>
        <v>0</v>
      </c>
      <c r="R246" s="431">
        <f t="shared" si="243"/>
        <v>0</v>
      </c>
      <c r="S246" s="509">
        <f t="shared" si="244"/>
        <v>0</v>
      </c>
      <c r="T246" s="912"/>
      <c r="U246" s="631"/>
      <c r="V246" s="912"/>
      <c r="W246" s="658"/>
      <c r="X246" s="631"/>
      <c r="Y246" s="426">
        <f>AE246*H246</f>
        <v>0</v>
      </c>
      <c r="Z246" s="426">
        <f t="shared" si="245"/>
        <v>0</v>
      </c>
      <c r="AA246" s="426">
        <f t="shared" si="245"/>
        <v>0</v>
      </c>
      <c r="AB246" s="426">
        <f>AH246*I246</f>
        <v>0</v>
      </c>
      <c r="AC246" s="632"/>
      <c r="AD246" s="632"/>
      <c r="AE246" s="439">
        <f>_xlfn.NORM.S.DIST(_xlfn.NORM.S.INV(MAX(AVERAGE(AE26,AE48,AE70, AE92, AE114),CR_REF!$D$66))+CR_REF!S68, TRUE)</f>
        <v>3.9911302726868507E-4</v>
      </c>
      <c r="AF246" s="431">
        <f>_xlfn.NORM.S.DIST(_xlfn.NORM.S.INV(MAX(AVERAGE(AF26,AF48,AF70, AF92, AF114),CR_REF!$D$66))+CR_REF!T68, TRUE)</f>
        <v>3.5926507958188225E-3</v>
      </c>
      <c r="AG246" s="431">
        <f>AVERAGE(AG26,AG48,AG70, AG92, AG114)*CR_REF!Y68</f>
        <v>0</v>
      </c>
      <c r="AH246" s="431">
        <f>_xlfn.NORM.S.DIST(_xlfn.NORM.S.INV(MAX(AVERAGE(AH26,AH48,AH70,AH92, AH114),CR_REF!$D$66))+CR_REF!V68, TRUE)</f>
        <v>6.2105754163300202E-3</v>
      </c>
      <c r="AI246" s="630"/>
      <c r="AJ246" s="631"/>
      <c r="AK246" s="918"/>
      <c r="AL246" s="632"/>
      <c r="AM246" s="632"/>
      <c r="AN246" s="632"/>
      <c r="AO246" s="632"/>
      <c r="AP246" s="919"/>
      <c r="AQ246" s="439">
        <f>_xlfn.NORM.S.DIST(_xlfn.NORM.S.INV(MAX(AVERAGE(AQ26,AQ48,AQ70, AQ92, AQ114),CR_REF!$D$66))+CR_REF!S68, TRUE)</f>
        <v>3.9911302726868507E-4</v>
      </c>
      <c r="AR246" s="431">
        <f>_xlfn.NORM.S.DIST(_xlfn.NORM.S.INV(MAX(AVERAGE(AR26,AR48,AR70, AR92, AR114),CR_REF!$D$66))+CR_REF!T68, TRUE)</f>
        <v>3.5926507958188225E-3</v>
      </c>
      <c r="AS246" s="431">
        <f>AVERAGE(AS26,AS48,AS70, AS92, AS114)*CR_REF!Y68</f>
        <v>0</v>
      </c>
      <c r="AT246" s="431">
        <f>_xlfn.NORM.S.DIST(_xlfn.NORM.S.INV(MAX(AVERAGE(AT26,AT48,AT70, AT92, AT114),CR_REF!$D$66))+CR_REF!V68, TRUE)</f>
        <v>6.2105754163300202E-3</v>
      </c>
      <c r="AU246" s="630"/>
      <c r="AV246" s="631"/>
      <c r="AW246" s="1217">
        <f t="shared" si="238"/>
        <v>0</v>
      </c>
      <c r="AX246" s="1218">
        <f>H246*(1-AE246-AF246)</f>
        <v>0</v>
      </c>
      <c r="AY246" s="1218">
        <f t="shared" si="239"/>
        <v>0</v>
      </c>
      <c r="AZ246" s="1219"/>
      <c r="BA246" s="1218">
        <f t="shared" si="240"/>
        <v>0</v>
      </c>
      <c r="BB246" s="1218">
        <f>I246*(1-AG246-AH246)</f>
        <v>0</v>
      </c>
      <c r="BC246" s="1218">
        <f t="shared" si="241"/>
        <v>0</v>
      </c>
      <c r="BD246" s="1220"/>
      <c r="BE246" s="1218">
        <f t="shared" si="230"/>
        <v>0</v>
      </c>
      <c r="BF246" s="1218">
        <f t="shared" si="235"/>
        <v>0</v>
      </c>
      <c r="BG246" s="1218">
        <f t="shared" si="236"/>
        <v>0</v>
      </c>
      <c r="BH246" s="1227">
        <f t="shared" si="237"/>
        <v>0</v>
      </c>
      <c r="BI246" s="1212">
        <f>MAX(BJ246+BK246,CR_REF!$D$62*CSV_CR_SCEN!AW246)</f>
        <v>0</v>
      </c>
      <c r="BJ246" s="1228">
        <f>AX246*BU246*BV246</f>
        <v>0</v>
      </c>
      <c r="BK246" s="1228">
        <f>AY246*BU246*BV246</f>
        <v>0</v>
      </c>
      <c r="BL246" s="1219"/>
      <c r="BM246" s="1218">
        <f>MAX(BN246+BO246,CR_REF!$D$63*CSV_CR_SCEN!BA246)</f>
        <v>0</v>
      </c>
      <c r="BN246" s="1228">
        <f>BB246*CF246</f>
        <v>0</v>
      </c>
      <c r="BO246" s="1228">
        <f>BC246*CE246</f>
        <v>0</v>
      </c>
      <c r="BP246" s="1220"/>
      <c r="BQ246" s="1218">
        <f>MAX(BR246+BS246+BT246, CR_REF!$D$64*CSV_CR_SCEN!BE246)</f>
        <v>0</v>
      </c>
      <c r="BR246" s="1228">
        <f>BF246*CG246</f>
        <v>0</v>
      </c>
      <c r="BS246" s="1228">
        <f t="shared" si="246"/>
        <v>0</v>
      </c>
      <c r="BT246" s="1228">
        <f t="shared" si="246"/>
        <v>0</v>
      </c>
      <c r="BU246" s="1229">
        <f>5/6*AF246+1/6*BU180</f>
        <v>3.2258895053857975E-3</v>
      </c>
      <c r="BV246" s="1295">
        <f>BZ246</f>
        <v>0.1</v>
      </c>
      <c r="BW246" s="1291"/>
      <c r="BX246" s="1230">
        <f>5/6*AH246+1/6*BX180</f>
        <v>5.4927136379982876E-3</v>
      </c>
      <c r="BY246" s="1225"/>
      <c r="BZ246" s="616">
        <f>MIN(100%,MAX(IFERROR(AVERAGE(BZ26,BZ48,BZ70, BZ92, BZ114),0),BV114)+CR_REF!AB68)</f>
        <v>0.1</v>
      </c>
      <c r="CA246" s="614">
        <f>MIN(100%,MAX(IFERROR(AVERAGE(CA26,CA48,CA70, CA92, CA114),0),BY114)+CR_REF!AB68)</f>
        <v>0.1</v>
      </c>
      <c r="CB246" s="613">
        <f t="shared" si="200"/>
        <v>0</v>
      </c>
      <c r="CC246" s="577">
        <f t="shared" si="201"/>
        <v>0</v>
      </c>
      <c r="CD246" s="614">
        <f t="shared" si="202"/>
        <v>0</v>
      </c>
      <c r="CE246" s="616">
        <f>MIN(IF(CE114&lt;0.05, IF(CF114&lt;0.05, CR_REF!$D$58,CF114), CE114) +CR_REF!$J$78, 0.25)</f>
        <v>0.15000000000000002</v>
      </c>
      <c r="CF246" s="656">
        <f>MIN(IF(CF114&lt;0.05,CR_REF!$D$58,CF114)+CR_REF!$J$78, 0.4)</f>
        <v>0.15000000000000002</v>
      </c>
      <c r="CG246" s="614">
        <f>MIN(100%,MAX(CG114,BY114,BV114)+CR_REF!AB68)</f>
        <v>0.1</v>
      </c>
    </row>
    <row r="247" spans="1:85" ht="13.15" customHeight="1">
      <c r="A247" s="425"/>
      <c r="B247" s="425"/>
      <c r="C247" s="425"/>
      <c r="D247" s="427" t="s">
        <v>18</v>
      </c>
      <c r="E247" s="429" t="s">
        <v>154</v>
      </c>
      <c r="F247" s="428">
        <v>2025</v>
      </c>
      <c r="G247" s="430" t="s">
        <v>173</v>
      </c>
      <c r="H247" s="620">
        <f t="shared" si="206"/>
        <v>0</v>
      </c>
      <c r="I247" s="571">
        <f t="shared" si="207"/>
        <v>0</v>
      </c>
      <c r="J247" s="601">
        <f t="shared" si="208"/>
        <v>0</v>
      </c>
      <c r="K247" s="912"/>
      <c r="L247" s="659"/>
      <c r="M247" s="631"/>
      <c r="N247" s="620">
        <f t="shared" si="209"/>
        <v>0</v>
      </c>
      <c r="O247" s="571">
        <f t="shared" si="210"/>
        <v>0</v>
      </c>
      <c r="P247" s="621">
        <f t="shared" si="211"/>
        <v>0</v>
      </c>
      <c r="Q247" s="439">
        <f t="shared" si="242"/>
        <v>0</v>
      </c>
      <c r="R247" s="431">
        <f t="shared" si="243"/>
        <v>0</v>
      </c>
      <c r="S247" s="509">
        <f t="shared" si="244"/>
        <v>0</v>
      </c>
      <c r="T247" s="912"/>
      <c r="U247" s="631"/>
      <c r="V247" s="912"/>
      <c r="W247" s="658"/>
      <c r="X247" s="631"/>
      <c r="Y247" s="632"/>
      <c r="Z247" s="632"/>
      <c r="AA247" s="632"/>
      <c r="AB247" s="632"/>
      <c r="AC247" s="632"/>
      <c r="AD247" s="632"/>
      <c r="AE247" s="638"/>
      <c r="AF247" s="630"/>
      <c r="AG247" s="630"/>
      <c r="AH247" s="630"/>
      <c r="AI247" s="630"/>
      <c r="AJ247" s="631"/>
      <c r="AK247" s="918"/>
      <c r="AL247" s="632"/>
      <c r="AM247" s="632"/>
      <c r="AN247" s="632"/>
      <c r="AO247" s="632"/>
      <c r="AP247" s="919"/>
      <c r="AQ247" s="638"/>
      <c r="AR247" s="630"/>
      <c r="AS247" s="630"/>
      <c r="AT247" s="630"/>
      <c r="AU247" s="630"/>
      <c r="AV247" s="631"/>
      <c r="AW247" s="1217">
        <f t="shared" si="238"/>
        <v>0</v>
      </c>
      <c r="AX247" s="1218">
        <f>H247*(1-AE247-AF247)</f>
        <v>0</v>
      </c>
      <c r="AY247" s="1219"/>
      <c r="AZ247" s="1219"/>
      <c r="BA247" s="1218">
        <f t="shared" si="240"/>
        <v>0</v>
      </c>
      <c r="BB247" s="1218">
        <f>I247*(1-AG247-AH247)</f>
        <v>0</v>
      </c>
      <c r="BC247" s="1219"/>
      <c r="BD247" s="1220"/>
      <c r="BE247" s="1218">
        <f t="shared" si="230"/>
        <v>0</v>
      </c>
      <c r="BF247" s="1218">
        <f t="shared" si="235"/>
        <v>0</v>
      </c>
      <c r="BG247" s="1219"/>
      <c r="BH247" s="1221"/>
      <c r="BI247" s="1212">
        <f>MAX(BJ247+BK247,CR_REF!$D$62*CSV_CR_SCEN!AW247)</f>
        <v>0</v>
      </c>
      <c r="BJ247" s="1231">
        <f>N247</f>
        <v>0</v>
      </c>
      <c r="BK247" s="1219"/>
      <c r="BL247" s="1219"/>
      <c r="BM247" s="1218">
        <f>MAX(BN247+BO247,CR_REF!$D$63*CSV_CR_SCEN!BA247)</f>
        <v>0</v>
      </c>
      <c r="BN247" s="1231">
        <f>O247</f>
        <v>0</v>
      </c>
      <c r="BO247" s="1220"/>
      <c r="BP247" s="1220"/>
      <c r="BQ247" s="1218">
        <f>MAX(BR247+BS247+BT247, CR_REF!$D$64*CSV_CR_SCEN!BE247)</f>
        <v>0</v>
      </c>
      <c r="BR247" s="1231">
        <f>P247</f>
        <v>0</v>
      </c>
      <c r="BS247" s="1220"/>
      <c r="BT247" s="1221"/>
      <c r="BU247" s="1223"/>
      <c r="BV247" s="1225"/>
      <c r="BW247" s="1291"/>
      <c r="BX247" s="1224"/>
      <c r="BY247" s="1225"/>
      <c r="BZ247" s="921"/>
      <c r="CA247" s="650"/>
      <c r="CB247" s="613">
        <f t="shared" si="200"/>
        <v>0</v>
      </c>
      <c r="CC247" s="577">
        <f t="shared" si="201"/>
        <v>0</v>
      </c>
      <c r="CD247" s="614">
        <f t="shared" si="202"/>
        <v>0</v>
      </c>
      <c r="CE247" s="653"/>
      <c r="CF247" s="651"/>
      <c r="CG247" s="655"/>
    </row>
    <row r="248" spans="1:85" ht="13.15" customHeight="1" thickBot="1">
      <c r="A248" s="425"/>
      <c r="B248" s="425"/>
      <c r="C248" s="425"/>
      <c r="D248" s="435" t="s">
        <v>18</v>
      </c>
      <c r="E248" s="429" t="s">
        <v>154</v>
      </c>
      <c r="F248" s="428">
        <v>2025</v>
      </c>
      <c r="G248" s="430" t="s">
        <v>149</v>
      </c>
      <c r="H248" s="1203">
        <f t="shared" si="206"/>
        <v>0</v>
      </c>
      <c r="I248" s="1204">
        <f t="shared" si="207"/>
        <v>0</v>
      </c>
      <c r="J248" s="1205">
        <f t="shared" si="208"/>
        <v>0</v>
      </c>
      <c r="K248" s="592"/>
      <c r="L248" s="636"/>
      <c r="M248" s="594"/>
      <c r="N248" s="1203">
        <f t="shared" si="209"/>
        <v>0</v>
      </c>
      <c r="O248" s="1204">
        <f t="shared" si="210"/>
        <v>0</v>
      </c>
      <c r="P248" s="1206">
        <f t="shared" si="211"/>
        <v>0</v>
      </c>
      <c r="Q248" s="1196">
        <f t="shared" si="242"/>
        <v>0</v>
      </c>
      <c r="R248" s="1197">
        <f t="shared" si="243"/>
        <v>0</v>
      </c>
      <c r="S248" s="1198">
        <f t="shared" si="244"/>
        <v>0</v>
      </c>
      <c r="T248" s="592"/>
      <c r="U248" s="594"/>
      <c r="V248" s="592"/>
      <c r="W248" s="593"/>
      <c r="X248" s="594"/>
      <c r="Y248" s="579">
        <f>SUM(Y227,Y228,Y232,Y233,Y234,Y235,Y236,Y237,Y240,Y243,Y247)</f>
        <v>0</v>
      </c>
      <c r="Z248" s="580">
        <f>SUM(Z227,Z228,Z232,Z233,Z234,Z235,Z236,Z237,Z240,Z243,Z247)</f>
        <v>0</v>
      </c>
      <c r="AA248" s="580">
        <f>SUM(AA227,AA228,AA232,AA233,AA234,AA235,AA236,AA237,AA240,AA243,AA247)</f>
        <v>0</v>
      </c>
      <c r="AB248" s="580">
        <f>SUM(AB227,AB228,AB232,AB233,AB234,AB235,AB236,AB237,AB240,AB243,AB247)</f>
        <v>0</v>
      </c>
      <c r="AC248" s="633"/>
      <c r="AD248" s="634"/>
      <c r="AE248" s="1232"/>
      <c r="AF248" s="1233"/>
      <c r="AG248" s="1233"/>
      <c r="AH248" s="1233"/>
      <c r="AI248" s="1233"/>
      <c r="AJ248" s="594"/>
      <c r="AK248" s="1232"/>
      <c r="AL248" s="633"/>
      <c r="AM248" s="633"/>
      <c r="AN248" s="633"/>
      <c r="AO248" s="633"/>
      <c r="AP248" s="634"/>
      <c r="AQ248" s="1232"/>
      <c r="AR248" s="1233"/>
      <c r="AS248" s="1233"/>
      <c r="AT248" s="1233"/>
      <c r="AU248" s="1233"/>
      <c r="AV248" s="594"/>
      <c r="AW248" s="579">
        <f>SUM(AW227,AW228,AW232,AW233,AW234,AW235,AW236,AW237,AW240,AW243,AW247)</f>
        <v>0</v>
      </c>
      <c r="AX248" s="580">
        <f>SUM(AX227,AX228,AX232,AX233,AX234,AX235,AX236,AX237,AX240,AX243,AX247)</f>
        <v>0</v>
      </c>
      <c r="AY248" s="580">
        <f>SUM(AY227,AY228,AY232,AY233,AY234,AY235,AY236,AY237,AY240,AY243,AY247)</f>
        <v>0</v>
      </c>
      <c r="AZ248" s="633"/>
      <c r="BA248" s="580">
        <f>SUM(BA227,BA228,BA232,BA233,BA234,BA235,BA236,BA237,BA240,BA243,BA247)</f>
        <v>0</v>
      </c>
      <c r="BB248" s="580">
        <f>SUM(BB227,BB228,BB232,BB233,BB234,BB235,BB236,BB237,BB240,BB243,BB247)</f>
        <v>0</v>
      </c>
      <c r="BC248" s="580">
        <f>SUM(BC227,BC228,BC232,BC233,BC234,BC235,BC236,BC237,BC240,BC243,BC247)</f>
        <v>0</v>
      </c>
      <c r="BD248" s="633"/>
      <c r="BE248" s="580">
        <f t="shared" ref="BE248:BK248" si="247">SUM(BE227,BE228,BE232,BE233,BE234,BE235,BE236,BE237,BE240,BE243,BE247)</f>
        <v>0</v>
      </c>
      <c r="BF248" s="580">
        <f t="shared" si="235"/>
        <v>0</v>
      </c>
      <c r="BG248" s="580">
        <f t="shared" si="247"/>
        <v>0</v>
      </c>
      <c r="BH248" s="581">
        <f t="shared" si="247"/>
        <v>0</v>
      </c>
      <c r="BI248" s="908">
        <f t="shared" si="247"/>
        <v>0</v>
      </c>
      <c r="BJ248" s="580">
        <f t="shared" si="247"/>
        <v>0</v>
      </c>
      <c r="BK248" s="580">
        <f t="shared" si="247"/>
        <v>0</v>
      </c>
      <c r="BL248" s="633"/>
      <c r="BM248" s="580">
        <f>SUM(BM227,BM228,BM232,BM233,BM234,BM235,BM236,BM237,BM240,BM243,BM247)</f>
        <v>0</v>
      </c>
      <c r="BN248" s="580">
        <f>SUM(BN227,BN228,BN232,BN233,BN234,BN235,BN236,BN237,BN240,BN243,BN247)</f>
        <v>0</v>
      </c>
      <c r="BO248" s="580">
        <f>SUM(BO227,BO228,BO232,BO233,BO234,BO235,BO236,BO237,BO240,BO243,BO247)</f>
        <v>0</v>
      </c>
      <c r="BP248" s="633"/>
      <c r="BQ248" s="580">
        <f>SUM(BQ227,BQ228,BQ232,BQ233,BQ234,BQ235,BQ236,BQ237,BQ240,BQ243,BQ247)</f>
        <v>0</v>
      </c>
      <c r="BR248" s="580">
        <f>SUM(BR227,BR228,BR232,BR233,BR234,BR235,BR236,BR237,BR240,BR243,BR247)</f>
        <v>0</v>
      </c>
      <c r="BS248" s="580">
        <f>SUM(BS227,BS228,BS232,BS233,BS234,BS235,BS236,BS237,BS240,BS243,BS247)</f>
        <v>0</v>
      </c>
      <c r="BT248" s="581">
        <f>SUM(BT227,BT228,BT232,BT233,BT234,BT235,BT236,BT237,BT240,BT243,BT247)</f>
        <v>0</v>
      </c>
      <c r="BU248" s="604"/>
      <c r="BV248" s="606"/>
      <c r="BW248" s="1292"/>
      <c r="BX248" s="633"/>
      <c r="BY248" s="634"/>
      <c r="BZ248" s="1236"/>
      <c r="CA248" s="1235"/>
      <c r="CB248" s="1199">
        <f t="shared" si="200"/>
        <v>0</v>
      </c>
      <c r="CC248" s="1201">
        <f t="shared" si="201"/>
        <v>0</v>
      </c>
      <c r="CD248" s="1200">
        <f t="shared" si="202"/>
        <v>0</v>
      </c>
      <c r="CE248" s="1236"/>
      <c r="CF248" s="1237"/>
      <c r="CG248" s="1235"/>
    </row>
  </sheetData>
  <autoFilter ref="A6:CF248" xr:uid="{00000000-0009-0000-0000-000003000000}">
    <sortState xmlns:xlrd2="http://schemas.microsoft.com/office/spreadsheetml/2017/richdata2" ref="A9:CF248">
      <sortCondition ref="F6:F248"/>
    </sortState>
  </autoFilter>
  <mergeCells count="21">
    <mergeCell ref="H5:J5"/>
    <mergeCell ref="N5:P5"/>
    <mergeCell ref="Q5:S5"/>
    <mergeCell ref="H4:X4"/>
    <mergeCell ref="AE5:AJ5"/>
    <mergeCell ref="Y5:AD5"/>
    <mergeCell ref="K5:M5"/>
    <mergeCell ref="AW5:BH5"/>
    <mergeCell ref="Q1:S1"/>
    <mergeCell ref="V5:X5"/>
    <mergeCell ref="T5:U5"/>
    <mergeCell ref="CE5:CG5"/>
    <mergeCell ref="AW4:CG4"/>
    <mergeCell ref="BI5:BT5"/>
    <mergeCell ref="BU5:BV5"/>
    <mergeCell ref="BW5:BY5"/>
    <mergeCell ref="BZ5:CA5"/>
    <mergeCell ref="CB5:CD5"/>
    <mergeCell ref="AK5:AP5"/>
    <mergeCell ref="AQ5:AV5"/>
    <mergeCell ref="Y4:AV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>
    <tabColor theme="6" tint="-0.499984740745262"/>
    <pageSetUpPr autoPageBreaks="0"/>
  </sheetPr>
  <dimension ref="A1:Y78"/>
  <sheetViews>
    <sheetView showGridLines="0" zoomScale="70" zoomScaleNormal="7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B30" sqref="B30"/>
    </sheetView>
  </sheetViews>
  <sheetFormatPr defaultColWidth="11.42578125" defaultRowHeight="12.75"/>
  <cols>
    <col min="1" max="1" width="4.7109375" style="58" customWidth="1"/>
    <col min="2" max="2" width="14.28515625" style="58" customWidth="1"/>
    <col min="3" max="3" width="21.5703125" style="58" customWidth="1"/>
    <col min="4" max="4" width="65.7109375" style="58" customWidth="1"/>
    <col min="5" max="12" width="15" style="58" customWidth="1"/>
    <col min="13" max="25" width="15.28515625" style="58" customWidth="1"/>
    <col min="26" max="16384" width="11.42578125" style="58"/>
  </cols>
  <sheetData>
    <row r="1" spans="1:25" ht="40.15" customHeight="1">
      <c r="A1" s="312"/>
      <c r="B1" s="316"/>
      <c r="D1" s="400" t="s">
        <v>155</v>
      </c>
      <c r="E1" s="511"/>
      <c r="F1" s="312"/>
      <c r="G1" s="312"/>
      <c r="H1" s="313"/>
      <c r="I1" s="684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25" ht="18" customHeight="1" thickBot="1">
      <c r="A2" s="312"/>
      <c r="B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</row>
    <row r="3" spans="1:25" ht="20.65" customHeight="1" thickBot="1">
      <c r="A3" s="312"/>
      <c r="B3" s="317"/>
      <c r="C3" s="443"/>
      <c r="D3" s="444"/>
      <c r="E3" s="63">
        <v>1</v>
      </c>
      <c r="F3" s="63">
        <v>2</v>
      </c>
      <c r="G3" s="63">
        <v>3</v>
      </c>
      <c r="H3" s="63">
        <v>4</v>
      </c>
      <c r="I3" s="63">
        <v>5</v>
      </c>
      <c r="J3" s="63">
        <v>6</v>
      </c>
      <c r="K3" s="63">
        <v>7</v>
      </c>
      <c r="L3" s="63">
        <v>8</v>
      </c>
      <c r="M3" s="63">
        <v>9</v>
      </c>
      <c r="N3" s="63">
        <v>10</v>
      </c>
      <c r="O3" s="63">
        <v>11</v>
      </c>
      <c r="P3" s="63">
        <v>12</v>
      </c>
      <c r="Q3" s="63">
        <v>13</v>
      </c>
      <c r="R3" s="63">
        <v>14</v>
      </c>
      <c r="S3" s="63">
        <v>15</v>
      </c>
      <c r="T3" s="63">
        <v>16</v>
      </c>
      <c r="U3" s="63">
        <v>17</v>
      </c>
      <c r="V3" s="63">
        <v>18</v>
      </c>
      <c r="W3" s="63">
        <v>19</v>
      </c>
      <c r="X3" s="63">
        <v>20</v>
      </c>
      <c r="Y3" s="63">
        <v>21</v>
      </c>
    </row>
    <row r="4" spans="1:25" ht="20.65" customHeight="1" thickBot="1">
      <c r="B4" s="443"/>
      <c r="C4" s="443"/>
      <c r="D4" s="444"/>
      <c r="E4" s="1402"/>
      <c r="F4" s="1403"/>
      <c r="G4" s="1404"/>
      <c r="H4" s="1399" t="s">
        <v>227</v>
      </c>
      <c r="I4" s="1400"/>
      <c r="J4" s="1400"/>
      <c r="K4" s="1400"/>
      <c r="L4" s="1400"/>
      <c r="M4" s="1400"/>
      <c r="N4" s="1400"/>
      <c r="O4" s="1400"/>
      <c r="P4" s="1401"/>
      <c r="Q4" s="1399" t="s">
        <v>287</v>
      </c>
      <c r="R4" s="1400"/>
      <c r="S4" s="1400"/>
      <c r="T4" s="1400"/>
      <c r="U4" s="1400"/>
      <c r="V4" s="1400"/>
      <c r="W4" s="1400"/>
      <c r="X4" s="1400"/>
      <c r="Y4" s="1401"/>
    </row>
    <row r="5" spans="1:25" ht="32.25" customHeight="1" thickBot="1">
      <c r="B5" s="443"/>
      <c r="C5" s="443"/>
      <c r="D5" s="444"/>
      <c r="E5" s="1402" t="s">
        <v>209</v>
      </c>
      <c r="F5" s="1403"/>
      <c r="G5" s="1404"/>
      <c r="H5" s="1402" t="s">
        <v>210</v>
      </c>
      <c r="I5" s="1403"/>
      <c r="J5" s="1404"/>
      <c r="K5" s="1402" t="s">
        <v>683</v>
      </c>
      <c r="L5" s="1403"/>
      <c r="M5" s="1404"/>
      <c r="N5" s="1402" t="s">
        <v>684</v>
      </c>
      <c r="O5" s="1403"/>
      <c r="P5" s="1403"/>
      <c r="Q5" s="1402" t="s">
        <v>210</v>
      </c>
      <c r="R5" s="1403"/>
      <c r="S5" s="1404"/>
      <c r="T5" s="1402" t="s">
        <v>683</v>
      </c>
      <c r="U5" s="1403"/>
      <c r="V5" s="1404"/>
      <c r="W5" s="1402" t="s">
        <v>684</v>
      </c>
      <c r="X5" s="1403"/>
      <c r="Y5" s="1403"/>
    </row>
    <row r="6" spans="1:25" ht="54" customHeight="1" thickBot="1">
      <c r="B6" s="657" t="s">
        <v>282</v>
      </c>
      <c r="C6" s="443"/>
      <c r="D6" s="415" t="s">
        <v>651</v>
      </c>
      <c r="E6" s="251" t="s">
        <v>144</v>
      </c>
      <c r="F6" s="1297" t="s">
        <v>212</v>
      </c>
      <c r="G6" s="1298" t="s">
        <v>284</v>
      </c>
      <c r="H6" s="251" t="s">
        <v>144</v>
      </c>
      <c r="I6" s="1297" t="s">
        <v>212</v>
      </c>
      <c r="J6" s="1298" t="s">
        <v>284</v>
      </c>
      <c r="K6" s="251" t="s">
        <v>144</v>
      </c>
      <c r="L6" s="1297" t="s">
        <v>212</v>
      </c>
      <c r="M6" s="1298" t="s">
        <v>284</v>
      </c>
      <c r="N6" s="251" t="s">
        <v>144</v>
      </c>
      <c r="O6" s="1297" t="s">
        <v>212</v>
      </c>
      <c r="P6" s="1299" t="s">
        <v>284</v>
      </c>
      <c r="Q6" s="251" t="s">
        <v>144</v>
      </c>
      <c r="R6" s="1297" t="s">
        <v>212</v>
      </c>
      <c r="S6" s="1298" t="s">
        <v>284</v>
      </c>
      <c r="T6" s="251" t="s">
        <v>144</v>
      </c>
      <c r="U6" s="1297" t="s">
        <v>212</v>
      </c>
      <c r="V6" s="1298" t="s">
        <v>284</v>
      </c>
      <c r="W6" s="251" t="s">
        <v>144</v>
      </c>
      <c r="X6" s="1297" t="s">
        <v>212</v>
      </c>
      <c r="Y6" s="1298" t="s">
        <v>284</v>
      </c>
    </row>
    <row r="7" spans="1:25" ht="17.25" customHeight="1">
      <c r="A7" s="312"/>
      <c r="B7" s="64">
        <v>1</v>
      </c>
      <c r="C7" s="1397" t="s">
        <v>457</v>
      </c>
      <c r="D7" s="664" t="s">
        <v>189</v>
      </c>
      <c r="E7" s="877">
        <f>SUM(F7:G7)</f>
        <v>0</v>
      </c>
      <c r="F7" s="878"/>
      <c r="G7" s="879"/>
      <c r="H7" s="877">
        <f t="shared" ref="H7:H27" si="0">SUM(I7:J7)</f>
        <v>0</v>
      </c>
      <c r="I7" s="1240">
        <f>I31*F53</f>
        <v>0</v>
      </c>
      <c r="J7" s="1241">
        <f t="shared" ref="J7:J26" si="1">J31*G53</f>
        <v>0</v>
      </c>
      <c r="K7" s="877">
        <f t="shared" ref="K7:K27" si="2">SUM(L7:M7)</f>
        <v>0</v>
      </c>
      <c r="L7" s="1240">
        <f>L31*F53</f>
        <v>0</v>
      </c>
      <c r="M7" s="1241">
        <f>M31*G53</f>
        <v>0</v>
      </c>
      <c r="N7" s="877">
        <f t="shared" ref="N7:N27" si="3">SUM(O7:P7)</f>
        <v>0</v>
      </c>
      <c r="O7" s="1240">
        <f t="shared" ref="O7:O26" si="4">O31*F53</f>
        <v>0</v>
      </c>
      <c r="P7" s="1241">
        <f t="shared" ref="P7:P26" si="5">P31*G53</f>
        <v>0</v>
      </c>
      <c r="Q7" s="877">
        <f t="shared" ref="Q7:Q27" si="6">SUM(R7:S7)</f>
        <v>0</v>
      </c>
      <c r="R7" s="1240">
        <f t="shared" ref="R7:R26" si="7">R31*F53</f>
        <v>0</v>
      </c>
      <c r="S7" s="1241">
        <f t="shared" ref="S7:S26" si="8">S31*G53</f>
        <v>0</v>
      </c>
      <c r="T7" s="877">
        <f t="shared" ref="T7:T27" si="9">SUM(U7:V7)</f>
        <v>0</v>
      </c>
      <c r="U7" s="1240">
        <f t="shared" ref="U7:U26" si="10">U31*F53</f>
        <v>0</v>
      </c>
      <c r="V7" s="1241">
        <f t="shared" ref="V7:V26" si="11">V31*G53</f>
        <v>0</v>
      </c>
      <c r="W7" s="877">
        <f t="shared" ref="W7:W27" si="12">SUM(X7:Y7)</f>
        <v>0</v>
      </c>
      <c r="X7" s="1240">
        <f t="shared" ref="X7:X26" si="13">X31*F53</f>
        <v>0</v>
      </c>
      <c r="Y7" s="1241">
        <f t="shared" ref="Y7:Y26" si="14">Y31*G53</f>
        <v>0</v>
      </c>
    </row>
    <row r="8" spans="1:25" ht="17.25" customHeight="1">
      <c r="A8" s="312"/>
      <c r="B8" s="181">
        <v>2</v>
      </c>
      <c r="C8" s="1396"/>
      <c r="D8" s="430" t="s">
        <v>400</v>
      </c>
      <c r="E8" s="252">
        <f t="shared" ref="E8:E27" si="15">SUM(F8:G8)</f>
        <v>0</v>
      </c>
      <c r="F8" s="671"/>
      <c r="G8" s="672"/>
      <c r="H8" s="252">
        <f t="shared" si="0"/>
        <v>0</v>
      </c>
      <c r="I8" s="1242">
        <f t="shared" ref="I8:I26" si="16">I32*F54</f>
        <v>0</v>
      </c>
      <c r="J8" s="1243">
        <f t="shared" si="1"/>
        <v>0</v>
      </c>
      <c r="K8" s="252">
        <f t="shared" si="2"/>
        <v>0</v>
      </c>
      <c r="L8" s="1242">
        <f t="shared" ref="L8:L26" si="17">L32*F54</f>
        <v>0</v>
      </c>
      <c r="M8" s="1243">
        <f t="shared" ref="M8:M26" si="18">M32*G54</f>
        <v>0</v>
      </c>
      <c r="N8" s="252">
        <f t="shared" si="3"/>
        <v>0</v>
      </c>
      <c r="O8" s="1242">
        <f t="shared" si="4"/>
        <v>0</v>
      </c>
      <c r="P8" s="1243">
        <f t="shared" si="5"/>
        <v>0</v>
      </c>
      <c r="Q8" s="252">
        <f t="shared" si="6"/>
        <v>0</v>
      </c>
      <c r="R8" s="1242">
        <f t="shared" si="7"/>
        <v>0</v>
      </c>
      <c r="S8" s="1243">
        <f t="shared" si="8"/>
        <v>0</v>
      </c>
      <c r="T8" s="252">
        <f t="shared" si="9"/>
        <v>0</v>
      </c>
      <c r="U8" s="1242">
        <f t="shared" si="10"/>
        <v>0</v>
      </c>
      <c r="V8" s="1243">
        <f t="shared" si="11"/>
        <v>0</v>
      </c>
      <c r="W8" s="252">
        <f t="shared" si="12"/>
        <v>0</v>
      </c>
      <c r="X8" s="1242">
        <f t="shared" si="13"/>
        <v>0</v>
      </c>
      <c r="Y8" s="1243">
        <f t="shared" si="14"/>
        <v>0</v>
      </c>
    </row>
    <row r="9" spans="1:25" ht="17.25" customHeight="1">
      <c r="A9" s="312"/>
      <c r="B9" s="181">
        <v>3</v>
      </c>
      <c r="C9" s="1396"/>
      <c r="D9" s="432" t="s">
        <v>585</v>
      </c>
      <c r="E9" s="252">
        <f t="shared" si="15"/>
        <v>0</v>
      </c>
      <c r="F9" s="671"/>
      <c r="G9" s="672"/>
      <c r="H9" s="252">
        <f t="shared" si="0"/>
        <v>0</v>
      </c>
      <c r="I9" s="1242">
        <f t="shared" si="16"/>
        <v>0</v>
      </c>
      <c r="J9" s="1243">
        <f t="shared" si="1"/>
        <v>0</v>
      </c>
      <c r="K9" s="252">
        <f t="shared" si="2"/>
        <v>0</v>
      </c>
      <c r="L9" s="1242">
        <f t="shared" si="17"/>
        <v>0</v>
      </c>
      <c r="M9" s="1243">
        <f t="shared" si="18"/>
        <v>0</v>
      </c>
      <c r="N9" s="252">
        <f t="shared" si="3"/>
        <v>0</v>
      </c>
      <c r="O9" s="1242">
        <f t="shared" si="4"/>
        <v>0</v>
      </c>
      <c r="P9" s="1243">
        <f t="shared" si="5"/>
        <v>0</v>
      </c>
      <c r="Q9" s="252">
        <f t="shared" si="6"/>
        <v>0</v>
      </c>
      <c r="R9" s="1242">
        <f t="shared" si="7"/>
        <v>0</v>
      </c>
      <c r="S9" s="1243">
        <f t="shared" si="8"/>
        <v>0</v>
      </c>
      <c r="T9" s="252">
        <f t="shared" si="9"/>
        <v>0</v>
      </c>
      <c r="U9" s="1242">
        <f t="shared" si="10"/>
        <v>0</v>
      </c>
      <c r="V9" s="1243">
        <f t="shared" si="11"/>
        <v>0</v>
      </c>
      <c r="W9" s="252">
        <f t="shared" si="12"/>
        <v>0</v>
      </c>
      <c r="X9" s="1242">
        <f t="shared" si="13"/>
        <v>0</v>
      </c>
      <c r="Y9" s="1243">
        <f t="shared" si="14"/>
        <v>0</v>
      </c>
    </row>
    <row r="10" spans="1:25" ht="17.25" customHeight="1">
      <c r="A10" s="312"/>
      <c r="B10" s="181">
        <v>4</v>
      </c>
      <c r="C10" s="1396"/>
      <c r="D10" s="432" t="s">
        <v>583</v>
      </c>
      <c r="E10" s="252">
        <f t="shared" si="15"/>
        <v>0</v>
      </c>
      <c r="F10" s="671"/>
      <c r="G10" s="672"/>
      <c r="H10" s="252">
        <f t="shared" si="0"/>
        <v>0</v>
      </c>
      <c r="I10" s="1242">
        <f t="shared" si="16"/>
        <v>0</v>
      </c>
      <c r="J10" s="1243">
        <f t="shared" si="1"/>
        <v>0</v>
      </c>
      <c r="K10" s="252">
        <f t="shared" si="2"/>
        <v>0</v>
      </c>
      <c r="L10" s="1242">
        <f t="shared" si="17"/>
        <v>0</v>
      </c>
      <c r="M10" s="1243">
        <f t="shared" si="18"/>
        <v>0</v>
      </c>
      <c r="N10" s="252">
        <f t="shared" si="3"/>
        <v>0</v>
      </c>
      <c r="O10" s="1242">
        <f t="shared" si="4"/>
        <v>0</v>
      </c>
      <c r="P10" s="1243">
        <f t="shared" si="5"/>
        <v>0</v>
      </c>
      <c r="Q10" s="252">
        <f t="shared" si="6"/>
        <v>0</v>
      </c>
      <c r="R10" s="1242">
        <f t="shared" si="7"/>
        <v>0</v>
      </c>
      <c r="S10" s="1243">
        <f t="shared" si="8"/>
        <v>0</v>
      </c>
      <c r="T10" s="252">
        <f t="shared" si="9"/>
        <v>0</v>
      </c>
      <c r="U10" s="1242">
        <f t="shared" si="10"/>
        <v>0</v>
      </c>
      <c r="V10" s="1243">
        <f t="shared" si="11"/>
        <v>0</v>
      </c>
      <c r="W10" s="252">
        <f t="shared" si="12"/>
        <v>0</v>
      </c>
      <c r="X10" s="1242">
        <f t="shared" si="13"/>
        <v>0</v>
      </c>
      <c r="Y10" s="1243">
        <f t="shared" si="14"/>
        <v>0</v>
      </c>
    </row>
    <row r="11" spans="1:25" ht="17.25" customHeight="1">
      <c r="A11" s="312"/>
      <c r="B11" s="181">
        <v>5</v>
      </c>
      <c r="C11" s="1396"/>
      <c r="D11" s="432" t="s">
        <v>584</v>
      </c>
      <c r="E11" s="252">
        <f t="shared" si="15"/>
        <v>0</v>
      </c>
      <c r="F11" s="671"/>
      <c r="G11" s="672"/>
      <c r="H11" s="252">
        <f t="shared" si="0"/>
        <v>0</v>
      </c>
      <c r="I11" s="1242">
        <f t="shared" si="16"/>
        <v>0</v>
      </c>
      <c r="J11" s="1243">
        <f t="shared" si="1"/>
        <v>0</v>
      </c>
      <c r="K11" s="252">
        <f t="shared" si="2"/>
        <v>0</v>
      </c>
      <c r="L11" s="1242">
        <f t="shared" si="17"/>
        <v>0</v>
      </c>
      <c r="M11" s="1243">
        <f t="shared" si="18"/>
        <v>0</v>
      </c>
      <c r="N11" s="252">
        <f t="shared" si="3"/>
        <v>0</v>
      </c>
      <c r="O11" s="1242">
        <f t="shared" si="4"/>
        <v>0</v>
      </c>
      <c r="P11" s="1243">
        <f t="shared" si="5"/>
        <v>0</v>
      </c>
      <c r="Q11" s="252">
        <f t="shared" si="6"/>
        <v>0</v>
      </c>
      <c r="R11" s="1242">
        <f t="shared" si="7"/>
        <v>0</v>
      </c>
      <c r="S11" s="1243">
        <f t="shared" si="8"/>
        <v>0</v>
      </c>
      <c r="T11" s="252">
        <f t="shared" si="9"/>
        <v>0</v>
      </c>
      <c r="U11" s="1242">
        <f t="shared" si="10"/>
        <v>0</v>
      </c>
      <c r="V11" s="1243">
        <f t="shared" si="11"/>
        <v>0</v>
      </c>
      <c r="W11" s="252">
        <f t="shared" si="12"/>
        <v>0</v>
      </c>
      <c r="X11" s="1242">
        <f t="shared" si="13"/>
        <v>0</v>
      </c>
      <c r="Y11" s="1243">
        <f t="shared" si="14"/>
        <v>0</v>
      </c>
    </row>
    <row r="12" spans="1:25" ht="17.25" customHeight="1">
      <c r="A12" s="312"/>
      <c r="B12" s="181">
        <v>6</v>
      </c>
      <c r="C12" s="1396"/>
      <c r="D12" s="430" t="s">
        <v>180</v>
      </c>
      <c r="E12" s="252">
        <f t="shared" si="15"/>
        <v>0</v>
      </c>
      <c r="F12" s="671"/>
      <c r="G12" s="672"/>
      <c r="H12" s="252">
        <f t="shared" si="0"/>
        <v>0</v>
      </c>
      <c r="I12" s="1242">
        <f t="shared" si="16"/>
        <v>0</v>
      </c>
      <c r="J12" s="1243">
        <f t="shared" si="1"/>
        <v>0</v>
      </c>
      <c r="K12" s="252">
        <f t="shared" si="2"/>
        <v>0</v>
      </c>
      <c r="L12" s="1242">
        <f t="shared" si="17"/>
        <v>0</v>
      </c>
      <c r="M12" s="1243">
        <f t="shared" si="18"/>
        <v>0</v>
      </c>
      <c r="N12" s="252">
        <f t="shared" si="3"/>
        <v>0</v>
      </c>
      <c r="O12" s="1242">
        <f t="shared" si="4"/>
        <v>0</v>
      </c>
      <c r="P12" s="1243">
        <f t="shared" si="5"/>
        <v>0</v>
      </c>
      <c r="Q12" s="252">
        <f t="shared" si="6"/>
        <v>0</v>
      </c>
      <c r="R12" s="1242">
        <f t="shared" si="7"/>
        <v>0</v>
      </c>
      <c r="S12" s="1243">
        <f t="shared" si="8"/>
        <v>0</v>
      </c>
      <c r="T12" s="252">
        <f t="shared" si="9"/>
        <v>0</v>
      </c>
      <c r="U12" s="1242">
        <f t="shared" si="10"/>
        <v>0</v>
      </c>
      <c r="V12" s="1243">
        <f t="shared" si="11"/>
        <v>0</v>
      </c>
      <c r="W12" s="252">
        <f t="shared" si="12"/>
        <v>0</v>
      </c>
      <c r="X12" s="1242">
        <f t="shared" si="13"/>
        <v>0</v>
      </c>
      <c r="Y12" s="1243">
        <f t="shared" si="14"/>
        <v>0</v>
      </c>
    </row>
    <row r="13" spans="1:25" ht="17.25" customHeight="1">
      <c r="A13" s="312"/>
      <c r="B13" s="181">
        <v>7</v>
      </c>
      <c r="C13" s="1396"/>
      <c r="D13" s="430" t="s">
        <v>150</v>
      </c>
      <c r="E13" s="252">
        <f t="shared" si="15"/>
        <v>0</v>
      </c>
      <c r="F13" s="671"/>
      <c r="G13" s="672"/>
      <c r="H13" s="252">
        <f t="shared" si="0"/>
        <v>0</v>
      </c>
      <c r="I13" s="1242">
        <f t="shared" si="16"/>
        <v>0</v>
      </c>
      <c r="J13" s="1243">
        <f t="shared" si="1"/>
        <v>0</v>
      </c>
      <c r="K13" s="252">
        <f t="shared" si="2"/>
        <v>0</v>
      </c>
      <c r="L13" s="1242">
        <f t="shared" si="17"/>
        <v>0</v>
      </c>
      <c r="M13" s="1243">
        <f t="shared" si="18"/>
        <v>0</v>
      </c>
      <c r="N13" s="252">
        <f t="shared" si="3"/>
        <v>0</v>
      </c>
      <c r="O13" s="1242">
        <f t="shared" si="4"/>
        <v>0</v>
      </c>
      <c r="P13" s="1243">
        <f t="shared" si="5"/>
        <v>0</v>
      </c>
      <c r="Q13" s="252">
        <f t="shared" si="6"/>
        <v>0</v>
      </c>
      <c r="R13" s="1242">
        <f t="shared" si="7"/>
        <v>0</v>
      </c>
      <c r="S13" s="1243">
        <f t="shared" si="8"/>
        <v>0</v>
      </c>
      <c r="T13" s="252">
        <f t="shared" si="9"/>
        <v>0</v>
      </c>
      <c r="U13" s="1242">
        <f t="shared" si="10"/>
        <v>0</v>
      </c>
      <c r="V13" s="1243">
        <f t="shared" si="11"/>
        <v>0</v>
      </c>
      <c r="W13" s="252">
        <f t="shared" si="12"/>
        <v>0</v>
      </c>
      <c r="X13" s="1242">
        <f t="shared" si="13"/>
        <v>0</v>
      </c>
      <c r="Y13" s="1243">
        <f t="shared" si="14"/>
        <v>0</v>
      </c>
    </row>
    <row r="14" spans="1:25" ht="17.25" customHeight="1">
      <c r="A14" s="312"/>
      <c r="B14" s="181">
        <v>8</v>
      </c>
      <c r="C14" s="1396"/>
      <c r="D14" s="430" t="s">
        <v>151</v>
      </c>
      <c r="E14" s="252">
        <f t="shared" si="15"/>
        <v>0</v>
      </c>
      <c r="F14" s="671"/>
      <c r="G14" s="672"/>
      <c r="H14" s="252">
        <f t="shared" si="0"/>
        <v>0</v>
      </c>
      <c r="I14" s="1242">
        <f t="shared" si="16"/>
        <v>0</v>
      </c>
      <c r="J14" s="1243">
        <f t="shared" si="1"/>
        <v>0</v>
      </c>
      <c r="K14" s="252">
        <f t="shared" si="2"/>
        <v>0</v>
      </c>
      <c r="L14" s="1242">
        <f t="shared" si="17"/>
        <v>0</v>
      </c>
      <c r="M14" s="1243">
        <f t="shared" si="18"/>
        <v>0</v>
      </c>
      <c r="N14" s="252">
        <f t="shared" si="3"/>
        <v>0</v>
      </c>
      <c r="O14" s="1242">
        <f t="shared" si="4"/>
        <v>0</v>
      </c>
      <c r="P14" s="1243">
        <f t="shared" si="5"/>
        <v>0</v>
      </c>
      <c r="Q14" s="252">
        <f t="shared" si="6"/>
        <v>0</v>
      </c>
      <c r="R14" s="1242">
        <f t="shared" si="7"/>
        <v>0</v>
      </c>
      <c r="S14" s="1243">
        <f t="shared" si="8"/>
        <v>0</v>
      </c>
      <c r="T14" s="252">
        <f t="shared" si="9"/>
        <v>0</v>
      </c>
      <c r="U14" s="1242">
        <f t="shared" si="10"/>
        <v>0</v>
      </c>
      <c r="V14" s="1243">
        <f t="shared" si="11"/>
        <v>0</v>
      </c>
      <c r="W14" s="252">
        <f t="shared" si="12"/>
        <v>0</v>
      </c>
      <c r="X14" s="1242">
        <f t="shared" si="13"/>
        <v>0</v>
      </c>
      <c r="Y14" s="1243">
        <f t="shared" si="14"/>
        <v>0</v>
      </c>
    </row>
    <row r="15" spans="1:25" ht="17.25" customHeight="1">
      <c r="A15" s="312"/>
      <c r="B15" s="181">
        <v>9</v>
      </c>
      <c r="C15" s="1396"/>
      <c r="D15" s="430" t="s">
        <v>152</v>
      </c>
      <c r="E15" s="252">
        <f t="shared" si="15"/>
        <v>0</v>
      </c>
      <c r="F15" s="671"/>
      <c r="G15" s="672"/>
      <c r="H15" s="252">
        <f t="shared" si="0"/>
        <v>0</v>
      </c>
      <c r="I15" s="1242">
        <f t="shared" si="16"/>
        <v>0</v>
      </c>
      <c r="J15" s="1243">
        <f t="shared" si="1"/>
        <v>0</v>
      </c>
      <c r="K15" s="252">
        <f t="shared" si="2"/>
        <v>0</v>
      </c>
      <c r="L15" s="1242">
        <f t="shared" si="17"/>
        <v>0</v>
      </c>
      <c r="M15" s="1243">
        <f t="shared" si="18"/>
        <v>0</v>
      </c>
      <c r="N15" s="252">
        <f t="shared" si="3"/>
        <v>0</v>
      </c>
      <c r="O15" s="1242">
        <f t="shared" si="4"/>
        <v>0</v>
      </c>
      <c r="P15" s="1243">
        <f t="shared" si="5"/>
        <v>0</v>
      </c>
      <c r="Q15" s="252">
        <f t="shared" si="6"/>
        <v>0</v>
      </c>
      <c r="R15" s="1242">
        <f t="shared" si="7"/>
        <v>0</v>
      </c>
      <c r="S15" s="1243">
        <f t="shared" si="8"/>
        <v>0</v>
      </c>
      <c r="T15" s="252">
        <f t="shared" si="9"/>
        <v>0</v>
      </c>
      <c r="U15" s="1242">
        <f t="shared" si="10"/>
        <v>0</v>
      </c>
      <c r="V15" s="1243">
        <f t="shared" si="11"/>
        <v>0</v>
      </c>
      <c r="W15" s="252">
        <f t="shared" si="12"/>
        <v>0</v>
      </c>
      <c r="X15" s="1242">
        <f t="shared" si="13"/>
        <v>0</v>
      </c>
      <c r="Y15" s="1243">
        <f t="shared" si="14"/>
        <v>0</v>
      </c>
    </row>
    <row r="16" spans="1:25" ht="17.25" customHeight="1">
      <c r="A16" s="312"/>
      <c r="B16" s="181">
        <v>10</v>
      </c>
      <c r="C16" s="1396"/>
      <c r="D16" s="430" t="s">
        <v>145</v>
      </c>
      <c r="E16" s="252">
        <f t="shared" si="15"/>
        <v>0</v>
      </c>
      <c r="F16" s="671"/>
      <c r="G16" s="672"/>
      <c r="H16" s="252">
        <f t="shared" si="0"/>
        <v>0</v>
      </c>
      <c r="I16" s="1242">
        <f t="shared" si="16"/>
        <v>0</v>
      </c>
      <c r="J16" s="1243">
        <f t="shared" si="1"/>
        <v>0</v>
      </c>
      <c r="K16" s="252">
        <f t="shared" si="2"/>
        <v>0</v>
      </c>
      <c r="L16" s="1242">
        <f t="shared" si="17"/>
        <v>0</v>
      </c>
      <c r="M16" s="1243">
        <f t="shared" si="18"/>
        <v>0</v>
      </c>
      <c r="N16" s="252">
        <f t="shared" si="3"/>
        <v>0</v>
      </c>
      <c r="O16" s="1242">
        <f t="shared" si="4"/>
        <v>0</v>
      </c>
      <c r="P16" s="1243">
        <f t="shared" si="5"/>
        <v>0</v>
      </c>
      <c r="Q16" s="252">
        <f t="shared" si="6"/>
        <v>0</v>
      </c>
      <c r="R16" s="1242">
        <f t="shared" si="7"/>
        <v>0</v>
      </c>
      <c r="S16" s="1243">
        <f t="shared" si="8"/>
        <v>0</v>
      </c>
      <c r="T16" s="252">
        <f t="shared" si="9"/>
        <v>0</v>
      </c>
      <c r="U16" s="1242">
        <f t="shared" si="10"/>
        <v>0</v>
      </c>
      <c r="V16" s="1243">
        <f t="shared" si="11"/>
        <v>0</v>
      </c>
      <c r="W16" s="252">
        <f t="shared" si="12"/>
        <v>0</v>
      </c>
      <c r="X16" s="1242">
        <f t="shared" si="13"/>
        <v>0</v>
      </c>
      <c r="Y16" s="1243">
        <f t="shared" si="14"/>
        <v>0</v>
      </c>
    </row>
    <row r="17" spans="1:25" ht="17.25" customHeight="1">
      <c r="A17" s="312"/>
      <c r="B17" s="181">
        <v>11</v>
      </c>
      <c r="C17" s="1396"/>
      <c r="D17" s="430" t="s">
        <v>181</v>
      </c>
      <c r="E17" s="252">
        <f t="shared" si="15"/>
        <v>0</v>
      </c>
      <c r="F17" s="671"/>
      <c r="G17" s="672"/>
      <c r="H17" s="252">
        <f t="shared" si="0"/>
        <v>0</v>
      </c>
      <c r="I17" s="1242">
        <f t="shared" si="16"/>
        <v>0</v>
      </c>
      <c r="J17" s="1243">
        <f t="shared" si="1"/>
        <v>0</v>
      </c>
      <c r="K17" s="252">
        <f t="shared" si="2"/>
        <v>0</v>
      </c>
      <c r="L17" s="1242">
        <f t="shared" si="17"/>
        <v>0</v>
      </c>
      <c r="M17" s="1243">
        <f t="shared" si="18"/>
        <v>0</v>
      </c>
      <c r="N17" s="252">
        <f t="shared" si="3"/>
        <v>0</v>
      </c>
      <c r="O17" s="1242">
        <f t="shared" si="4"/>
        <v>0</v>
      </c>
      <c r="P17" s="1243">
        <f t="shared" si="5"/>
        <v>0</v>
      </c>
      <c r="Q17" s="252">
        <f t="shared" si="6"/>
        <v>0</v>
      </c>
      <c r="R17" s="1242">
        <f t="shared" si="7"/>
        <v>0</v>
      </c>
      <c r="S17" s="1243">
        <f t="shared" si="8"/>
        <v>0</v>
      </c>
      <c r="T17" s="252">
        <f t="shared" si="9"/>
        <v>0</v>
      </c>
      <c r="U17" s="1242">
        <f t="shared" si="10"/>
        <v>0</v>
      </c>
      <c r="V17" s="1243">
        <f t="shared" si="11"/>
        <v>0</v>
      </c>
      <c r="W17" s="252">
        <f t="shared" si="12"/>
        <v>0</v>
      </c>
      <c r="X17" s="1242">
        <f t="shared" si="13"/>
        <v>0</v>
      </c>
      <c r="Y17" s="1243">
        <f t="shared" si="14"/>
        <v>0</v>
      </c>
    </row>
    <row r="18" spans="1:25" ht="17.25" customHeight="1">
      <c r="A18" s="312"/>
      <c r="B18" s="181">
        <v>12</v>
      </c>
      <c r="C18" s="1396"/>
      <c r="D18" s="432" t="s">
        <v>146</v>
      </c>
      <c r="E18" s="252">
        <f t="shared" si="15"/>
        <v>0</v>
      </c>
      <c r="F18" s="671"/>
      <c r="G18" s="672"/>
      <c r="H18" s="252">
        <f t="shared" si="0"/>
        <v>0</v>
      </c>
      <c r="I18" s="1242">
        <f t="shared" si="16"/>
        <v>0</v>
      </c>
      <c r="J18" s="1243">
        <f t="shared" si="1"/>
        <v>0</v>
      </c>
      <c r="K18" s="252">
        <f t="shared" si="2"/>
        <v>0</v>
      </c>
      <c r="L18" s="1242">
        <f t="shared" si="17"/>
        <v>0</v>
      </c>
      <c r="M18" s="1243">
        <f t="shared" si="18"/>
        <v>0</v>
      </c>
      <c r="N18" s="252">
        <f t="shared" si="3"/>
        <v>0</v>
      </c>
      <c r="O18" s="1242">
        <f t="shared" si="4"/>
        <v>0</v>
      </c>
      <c r="P18" s="1243">
        <f t="shared" si="5"/>
        <v>0</v>
      </c>
      <c r="Q18" s="252">
        <f t="shared" si="6"/>
        <v>0</v>
      </c>
      <c r="R18" s="1242">
        <f t="shared" si="7"/>
        <v>0</v>
      </c>
      <c r="S18" s="1243">
        <f t="shared" si="8"/>
        <v>0</v>
      </c>
      <c r="T18" s="252">
        <f t="shared" si="9"/>
        <v>0</v>
      </c>
      <c r="U18" s="1242">
        <f t="shared" si="10"/>
        <v>0</v>
      </c>
      <c r="V18" s="1243">
        <f t="shared" si="11"/>
        <v>0</v>
      </c>
      <c r="W18" s="252">
        <f t="shared" si="12"/>
        <v>0</v>
      </c>
      <c r="X18" s="1242">
        <f t="shared" si="13"/>
        <v>0</v>
      </c>
      <c r="Y18" s="1243">
        <f t="shared" si="14"/>
        <v>0</v>
      </c>
    </row>
    <row r="19" spans="1:25" ht="17.25" customHeight="1">
      <c r="A19" s="312"/>
      <c r="B19" s="181">
        <v>13</v>
      </c>
      <c r="C19" s="1396"/>
      <c r="D19" s="432" t="s">
        <v>153</v>
      </c>
      <c r="E19" s="252">
        <f t="shared" si="15"/>
        <v>0</v>
      </c>
      <c r="F19" s="671"/>
      <c r="G19" s="672"/>
      <c r="H19" s="252">
        <f t="shared" si="0"/>
        <v>0</v>
      </c>
      <c r="I19" s="1242">
        <f t="shared" si="16"/>
        <v>0</v>
      </c>
      <c r="J19" s="1243">
        <f t="shared" si="1"/>
        <v>0</v>
      </c>
      <c r="K19" s="252">
        <f t="shared" si="2"/>
        <v>0</v>
      </c>
      <c r="L19" s="1242">
        <f t="shared" si="17"/>
        <v>0</v>
      </c>
      <c r="M19" s="1243">
        <f t="shared" si="18"/>
        <v>0</v>
      </c>
      <c r="N19" s="252">
        <f t="shared" si="3"/>
        <v>0</v>
      </c>
      <c r="O19" s="1242">
        <f t="shared" si="4"/>
        <v>0</v>
      </c>
      <c r="P19" s="1243">
        <f t="shared" si="5"/>
        <v>0</v>
      </c>
      <c r="Q19" s="252">
        <f t="shared" si="6"/>
        <v>0</v>
      </c>
      <c r="R19" s="1242">
        <f t="shared" si="7"/>
        <v>0</v>
      </c>
      <c r="S19" s="1243">
        <f t="shared" si="8"/>
        <v>0</v>
      </c>
      <c r="T19" s="252">
        <f t="shared" si="9"/>
        <v>0</v>
      </c>
      <c r="U19" s="1242">
        <f t="shared" si="10"/>
        <v>0</v>
      </c>
      <c r="V19" s="1243">
        <f t="shared" si="11"/>
        <v>0</v>
      </c>
      <c r="W19" s="252">
        <f t="shared" si="12"/>
        <v>0</v>
      </c>
      <c r="X19" s="1242">
        <f t="shared" si="13"/>
        <v>0</v>
      </c>
      <c r="Y19" s="1243">
        <f t="shared" si="14"/>
        <v>0</v>
      </c>
    </row>
    <row r="20" spans="1:25" ht="17.25" customHeight="1">
      <c r="A20" s="312"/>
      <c r="B20" s="181">
        <v>14</v>
      </c>
      <c r="C20" s="1396"/>
      <c r="D20" s="430" t="s">
        <v>148</v>
      </c>
      <c r="E20" s="252">
        <f t="shared" si="15"/>
        <v>0</v>
      </c>
      <c r="F20" s="671"/>
      <c r="G20" s="672"/>
      <c r="H20" s="252">
        <f t="shared" si="0"/>
        <v>0</v>
      </c>
      <c r="I20" s="1242">
        <f t="shared" si="16"/>
        <v>0</v>
      </c>
      <c r="J20" s="1243">
        <f t="shared" si="1"/>
        <v>0</v>
      </c>
      <c r="K20" s="252">
        <f t="shared" si="2"/>
        <v>0</v>
      </c>
      <c r="L20" s="1242">
        <f t="shared" si="17"/>
        <v>0</v>
      </c>
      <c r="M20" s="1243">
        <f t="shared" si="18"/>
        <v>0</v>
      </c>
      <c r="N20" s="252">
        <f t="shared" si="3"/>
        <v>0</v>
      </c>
      <c r="O20" s="1242">
        <f t="shared" si="4"/>
        <v>0</v>
      </c>
      <c r="P20" s="1243">
        <f t="shared" si="5"/>
        <v>0</v>
      </c>
      <c r="Q20" s="252">
        <f t="shared" si="6"/>
        <v>0</v>
      </c>
      <c r="R20" s="1242">
        <f t="shared" si="7"/>
        <v>0</v>
      </c>
      <c r="S20" s="1243">
        <f t="shared" si="8"/>
        <v>0</v>
      </c>
      <c r="T20" s="252">
        <f t="shared" si="9"/>
        <v>0</v>
      </c>
      <c r="U20" s="1242">
        <f t="shared" si="10"/>
        <v>0</v>
      </c>
      <c r="V20" s="1243">
        <f t="shared" si="11"/>
        <v>0</v>
      </c>
      <c r="W20" s="252">
        <f t="shared" si="12"/>
        <v>0</v>
      </c>
      <c r="X20" s="1242">
        <f t="shared" si="13"/>
        <v>0</v>
      </c>
      <c r="Y20" s="1243">
        <f t="shared" si="14"/>
        <v>0</v>
      </c>
    </row>
    <row r="21" spans="1:25" ht="17.25" customHeight="1">
      <c r="A21" s="312"/>
      <c r="B21" s="181">
        <v>15</v>
      </c>
      <c r="C21" s="1396"/>
      <c r="D21" s="432" t="s">
        <v>146</v>
      </c>
      <c r="E21" s="252">
        <f t="shared" si="15"/>
        <v>0</v>
      </c>
      <c r="F21" s="671"/>
      <c r="G21" s="672"/>
      <c r="H21" s="252">
        <f t="shared" si="0"/>
        <v>0</v>
      </c>
      <c r="I21" s="1242">
        <f t="shared" si="16"/>
        <v>0</v>
      </c>
      <c r="J21" s="1243">
        <f t="shared" si="1"/>
        <v>0</v>
      </c>
      <c r="K21" s="252">
        <f t="shared" si="2"/>
        <v>0</v>
      </c>
      <c r="L21" s="1242">
        <f t="shared" si="17"/>
        <v>0</v>
      </c>
      <c r="M21" s="1243">
        <f t="shared" si="18"/>
        <v>0</v>
      </c>
      <c r="N21" s="252">
        <f t="shared" si="3"/>
        <v>0</v>
      </c>
      <c r="O21" s="1242">
        <f t="shared" si="4"/>
        <v>0</v>
      </c>
      <c r="P21" s="1243">
        <f t="shared" si="5"/>
        <v>0</v>
      </c>
      <c r="Q21" s="252">
        <f t="shared" si="6"/>
        <v>0</v>
      </c>
      <c r="R21" s="1242">
        <f t="shared" si="7"/>
        <v>0</v>
      </c>
      <c r="S21" s="1243">
        <f t="shared" si="8"/>
        <v>0</v>
      </c>
      <c r="T21" s="252">
        <f t="shared" si="9"/>
        <v>0</v>
      </c>
      <c r="U21" s="1242">
        <f t="shared" si="10"/>
        <v>0</v>
      </c>
      <c r="V21" s="1243">
        <f t="shared" si="11"/>
        <v>0</v>
      </c>
      <c r="W21" s="252">
        <f t="shared" si="12"/>
        <v>0</v>
      </c>
      <c r="X21" s="1242">
        <f t="shared" si="13"/>
        <v>0</v>
      </c>
      <c r="Y21" s="1243">
        <f t="shared" si="14"/>
        <v>0</v>
      </c>
    </row>
    <row r="22" spans="1:25" ht="17.25" customHeight="1">
      <c r="A22" s="312"/>
      <c r="B22" s="181">
        <v>16</v>
      </c>
      <c r="C22" s="1396"/>
      <c r="D22" s="432" t="s">
        <v>186</v>
      </c>
      <c r="E22" s="252">
        <f t="shared" si="15"/>
        <v>0</v>
      </c>
      <c r="F22" s="671"/>
      <c r="G22" s="672"/>
      <c r="H22" s="252">
        <f t="shared" si="0"/>
        <v>0</v>
      </c>
      <c r="I22" s="1242">
        <f t="shared" si="16"/>
        <v>0</v>
      </c>
      <c r="J22" s="1243">
        <f t="shared" si="1"/>
        <v>0</v>
      </c>
      <c r="K22" s="252">
        <f t="shared" si="2"/>
        <v>0</v>
      </c>
      <c r="L22" s="1242">
        <f t="shared" si="17"/>
        <v>0</v>
      </c>
      <c r="M22" s="1243">
        <f t="shared" si="18"/>
        <v>0</v>
      </c>
      <c r="N22" s="252">
        <f t="shared" si="3"/>
        <v>0</v>
      </c>
      <c r="O22" s="1242">
        <f t="shared" si="4"/>
        <v>0</v>
      </c>
      <c r="P22" s="1243">
        <f t="shared" si="5"/>
        <v>0</v>
      </c>
      <c r="Q22" s="252">
        <f t="shared" si="6"/>
        <v>0</v>
      </c>
      <c r="R22" s="1242">
        <f t="shared" si="7"/>
        <v>0</v>
      </c>
      <c r="S22" s="1243">
        <f t="shared" si="8"/>
        <v>0</v>
      </c>
      <c r="T22" s="252">
        <f t="shared" si="9"/>
        <v>0</v>
      </c>
      <c r="U22" s="1242">
        <f t="shared" si="10"/>
        <v>0</v>
      </c>
      <c r="V22" s="1243">
        <f t="shared" si="11"/>
        <v>0</v>
      </c>
      <c r="W22" s="252">
        <f t="shared" si="12"/>
        <v>0</v>
      </c>
      <c r="X22" s="1242">
        <f t="shared" si="13"/>
        <v>0</v>
      </c>
      <c r="Y22" s="1243">
        <f t="shared" si="14"/>
        <v>0</v>
      </c>
    </row>
    <row r="23" spans="1:25" s="235" customFormat="1" ht="17.25" customHeight="1">
      <c r="A23" s="318"/>
      <c r="B23" s="181">
        <v>17</v>
      </c>
      <c r="C23" s="1396"/>
      <c r="D23" s="430" t="s">
        <v>185</v>
      </c>
      <c r="E23" s="252">
        <f t="shared" si="15"/>
        <v>0</v>
      </c>
      <c r="F23" s="671"/>
      <c r="G23" s="672"/>
      <c r="H23" s="252">
        <f t="shared" si="0"/>
        <v>0</v>
      </c>
      <c r="I23" s="1242">
        <f t="shared" si="16"/>
        <v>0</v>
      </c>
      <c r="J23" s="1243">
        <f t="shared" si="1"/>
        <v>0</v>
      </c>
      <c r="K23" s="252">
        <f t="shared" si="2"/>
        <v>0</v>
      </c>
      <c r="L23" s="1242">
        <f t="shared" si="17"/>
        <v>0</v>
      </c>
      <c r="M23" s="1243">
        <f t="shared" si="18"/>
        <v>0</v>
      </c>
      <c r="N23" s="252">
        <f t="shared" si="3"/>
        <v>0</v>
      </c>
      <c r="O23" s="1242">
        <f t="shared" si="4"/>
        <v>0</v>
      </c>
      <c r="P23" s="1243">
        <f t="shared" si="5"/>
        <v>0</v>
      </c>
      <c r="Q23" s="252">
        <f t="shared" si="6"/>
        <v>0</v>
      </c>
      <c r="R23" s="1242">
        <f t="shared" si="7"/>
        <v>0</v>
      </c>
      <c r="S23" s="1243">
        <f t="shared" si="8"/>
        <v>0</v>
      </c>
      <c r="T23" s="252">
        <f t="shared" si="9"/>
        <v>0</v>
      </c>
      <c r="U23" s="1242">
        <f t="shared" si="10"/>
        <v>0</v>
      </c>
      <c r="V23" s="1243">
        <f t="shared" si="11"/>
        <v>0</v>
      </c>
      <c r="W23" s="252">
        <f t="shared" si="12"/>
        <v>0</v>
      </c>
      <c r="X23" s="1242">
        <f t="shared" si="13"/>
        <v>0</v>
      </c>
      <c r="Y23" s="1243">
        <f t="shared" si="14"/>
        <v>0</v>
      </c>
    </row>
    <row r="24" spans="1:25" ht="17.25" customHeight="1">
      <c r="A24" s="312"/>
      <c r="B24" s="181">
        <v>18</v>
      </c>
      <c r="C24" s="1396"/>
      <c r="D24" s="432" t="s">
        <v>401</v>
      </c>
      <c r="E24" s="252">
        <f t="shared" si="15"/>
        <v>0</v>
      </c>
      <c r="F24" s="671"/>
      <c r="G24" s="672"/>
      <c r="H24" s="252">
        <f t="shared" si="0"/>
        <v>0</v>
      </c>
      <c r="I24" s="1242">
        <f t="shared" si="16"/>
        <v>0</v>
      </c>
      <c r="J24" s="1243">
        <f t="shared" si="1"/>
        <v>0</v>
      </c>
      <c r="K24" s="252">
        <f t="shared" si="2"/>
        <v>0</v>
      </c>
      <c r="L24" s="1242">
        <f t="shared" si="17"/>
        <v>0</v>
      </c>
      <c r="M24" s="1243">
        <f t="shared" si="18"/>
        <v>0</v>
      </c>
      <c r="N24" s="252">
        <f t="shared" si="3"/>
        <v>0</v>
      </c>
      <c r="O24" s="1242">
        <f t="shared" si="4"/>
        <v>0</v>
      </c>
      <c r="P24" s="1243">
        <f t="shared" si="5"/>
        <v>0</v>
      </c>
      <c r="Q24" s="252">
        <f t="shared" si="6"/>
        <v>0</v>
      </c>
      <c r="R24" s="1242">
        <f t="shared" si="7"/>
        <v>0</v>
      </c>
      <c r="S24" s="1243">
        <f t="shared" si="8"/>
        <v>0</v>
      </c>
      <c r="T24" s="252">
        <f t="shared" si="9"/>
        <v>0</v>
      </c>
      <c r="U24" s="1242">
        <f t="shared" si="10"/>
        <v>0</v>
      </c>
      <c r="V24" s="1243">
        <f t="shared" si="11"/>
        <v>0</v>
      </c>
      <c r="W24" s="252">
        <f t="shared" si="12"/>
        <v>0</v>
      </c>
      <c r="X24" s="1242">
        <f t="shared" si="13"/>
        <v>0</v>
      </c>
      <c r="Y24" s="1243">
        <f t="shared" si="14"/>
        <v>0</v>
      </c>
    </row>
    <row r="25" spans="1:25" ht="17.25" customHeight="1">
      <c r="A25" s="312"/>
      <c r="B25" s="181">
        <v>19</v>
      </c>
      <c r="C25" s="1396"/>
      <c r="D25" s="432" t="s">
        <v>146</v>
      </c>
      <c r="E25" s="252">
        <f t="shared" si="15"/>
        <v>0</v>
      </c>
      <c r="F25" s="671"/>
      <c r="G25" s="672"/>
      <c r="H25" s="252">
        <f t="shared" si="0"/>
        <v>0</v>
      </c>
      <c r="I25" s="1242">
        <f>I49*F71</f>
        <v>0</v>
      </c>
      <c r="J25" s="1243">
        <f t="shared" si="1"/>
        <v>0</v>
      </c>
      <c r="K25" s="252">
        <f t="shared" si="2"/>
        <v>0</v>
      </c>
      <c r="L25" s="1242">
        <f t="shared" si="17"/>
        <v>0</v>
      </c>
      <c r="M25" s="1243">
        <f t="shared" si="18"/>
        <v>0</v>
      </c>
      <c r="N25" s="252">
        <f t="shared" si="3"/>
        <v>0</v>
      </c>
      <c r="O25" s="1242">
        <f t="shared" si="4"/>
        <v>0</v>
      </c>
      <c r="P25" s="1243">
        <f t="shared" si="5"/>
        <v>0</v>
      </c>
      <c r="Q25" s="252">
        <f t="shared" si="6"/>
        <v>0</v>
      </c>
      <c r="R25" s="1242">
        <f t="shared" si="7"/>
        <v>0</v>
      </c>
      <c r="S25" s="1243">
        <f t="shared" si="8"/>
        <v>0</v>
      </c>
      <c r="T25" s="252">
        <f t="shared" si="9"/>
        <v>0</v>
      </c>
      <c r="U25" s="1242">
        <f t="shared" si="10"/>
        <v>0</v>
      </c>
      <c r="V25" s="1243">
        <f t="shared" si="11"/>
        <v>0</v>
      </c>
      <c r="W25" s="252">
        <f t="shared" si="12"/>
        <v>0</v>
      </c>
      <c r="X25" s="1242">
        <f t="shared" si="13"/>
        <v>0</v>
      </c>
      <c r="Y25" s="1243">
        <f t="shared" si="14"/>
        <v>0</v>
      </c>
    </row>
    <row r="26" spans="1:25" ht="17.25" customHeight="1">
      <c r="A26" s="312"/>
      <c r="B26" s="181">
        <v>20</v>
      </c>
      <c r="C26" s="1396"/>
      <c r="D26" s="432" t="s">
        <v>186</v>
      </c>
      <c r="E26" s="252">
        <f t="shared" si="15"/>
        <v>0</v>
      </c>
      <c r="F26" s="671"/>
      <c r="G26" s="672"/>
      <c r="H26" s="252">
        <f t="shared" si="0"/>
        <v>0</v>
      </c>
      <c r="I26" s="1242">
        <f t="shared" si="16"/>
        <v>0</v>
      </c>
      <c r="J26" s="1243">
        <f t="shared" si="1"/>
        <v>0</v>
      </c>
      <c r="K26" s="252">
        <f t="shared" si="2"/>
        <v>0</v>
      </c>
      <c r="L26" s="1242">
        <f t="shared" si="17"/>
        <v>0</v>
      </c>
      <c r="M26" s="1243">
        <f t="shared" si="18"/>
        <v>0</v>
      </c>
      <c r="N26" s="252">
        <f t="shared" si="3"/>
        <v>0</v>
      </c>
      <c r="O26" s="1242">
        <f t="shared" si="4"/>
        <v>0</v>
      </c>
      <c r="P26" s="1243">
        <f t="shared" si="5"/>
        <v>0</v>
      </c>
      <c r="Q26" s="252">
        <f t="shared" si="6"/>
        <v>0</v>
      </c>
      <c r="R26" s="1242">
        <f t="shared" si="7"/>
        <v>0</v>
      </c>
      <c r="S26" s="1243">
        <f t="shared" si="8"/>
        <v>0</v>
      </c>
      <c r="T26" s="252">
        <f t="shared" si="9"/>
        <v>0</v>
      </c>
      <c r="U26" s="1242">
        <f t="shared" si="10"/>
        <v>0</v>
      </c>
      <c r="V26" s="1243">
        <f t="shared" si="11"/>
        <v>0</v>
      </c>
      <c r="W26" s="252">
        <f t="shared" si="12"/>
        <v>0</v>
      </c>
      <c r="X26" s="1242">
        <f t="shared" si="13"/>
        <v>0</v>
      </c>
      <c r="Y26" s="1243">
        <f t="shared" si="14"/>
        <v>0</v>
      </c>
    </row>
    <row r="27" spans="1:25" ht="17.25" customHeight="1">
      <c r="A27" s="312"/>
      <c r="B27" s="181">
        <v>21</v>
      </c>
      <c r="C27" s="1396"/>
      <c r="D27" s="253" t="s">
        <v>173</v>
      </c>
      <c r="E27" s="252">
        <f t="shared" si="15"/>
        <v>0</v>
      </c>
      <c r="F27" s="671"/>
      <c r="G27" s="672"/>
      <c r="H27" s="252">
        <f t="shared" si="0"/>
        <v>0</v>
      </c>
      <c r="I27" s="1242">
        <f>I51*F73</f>
        <v>0</v>
      </c>
      <c r="J27" s="1243">
        <f>J51*G73</f>
        <v>0</v>
      </c>
      <c r="K27" s="252">
        <f t="shared" si="2"/>
        <v>0</v>
      </c>
      <c r="L27" s="1242">
        <f>L51*F73</f>
        <v>0</v>
      </c>
      <c r="M27" s="1243">
        <f>M51*G73</f>
        <v>0</v>
      </c>
      <c r="N27" s="252">
        <f t="shared" si="3"/>
        <v>0</v>
      </c>
      <c r="O27" s="1242">
        <f>O51*F73</f>
        <v>0</v>
      </c>
      <c r="P27" s="1243">
        <f>P51*G73</f>
        <v>0</v>
      </c>
      <c r="Q27" s="252">
        <f t="shared" si="6"/>
        <v>0</v>
      </c>
      <c r="R27" s="1242">
        <f>R51*F73</f>
        <v>0</v>
      </c>
      <c r="S27" s="1243">
        <f>S51*G73</f>
        <v>0</v>
      </c>
      <c r="T27" s="252">
        <f t="shared" si="9"/>
        <v>0</v>
      </c>
      <c r="U27" s="1242">
        <f>U51*F73</f>
        <v>0</v>
      </c>
      <c r="V27" s="1243">
        <f>V51*G73</f>
        <v>0</v>
      </c>
      <c r="W27" s="252">
        <f t="shared" si="12"/>
        <v>0</v>
      </c>
      <c r="X27" s="1242">
        <f>X51*F73</f>
        <v>0</v>
      </c>
      <c r="Y27" s="1243">
        <f>Y51*G73</f>
        <v>0</v>
      </c>
    </row>
    <row r="28" spans="1:25" ht="17.25" customHeight="1">
      <c r="A28" s="312"/>
      <c r="B28" s="181">
        <v>22</v>
      </c>
      <c r="C28" s="1396"/>
      <c r="D28" s="253" t="s">
        <v>639</v>
      </c>
      <c r="E28" s="880"/>
      <c r="F28" s="1"/>
      <c r="G28" s="881"/>
      <c r="H28" s="252"/>
      <c r="I28" s="1"/>
      <c r="J28" s="881"/>
      <c r="K28" s="252"/>
      <c r="L28" s="1"/>
      <c r="M28" s="881"/>
      <c r="N28" s="252"/>
      <c r="O28" s="1"/>
      <c r="P28" s="881"/>
      <c r="Q28" s="252"/>
      <c r="R28" s="1"/>
      <c r="S28" s="881"/>
      <c r="T28" s="252"/>
      <c r="U28" s="1"/>
      <c r="V28" s="881"/>
      <c r="W28" s="252"/>
      <c r="X28" s="1"/>
      <c r="Y28" s="881"/>
    </row>
    <row r="29" spans="1:25" ht="17.25" customHeight="1">
      <c r="A29" s="312"/>
      <c r="B29" s="181">
        <v>23</v>
      </c>
      <c r="C29" s="1396"/>
      <c r="D29" s="446" t="s">
        <v>285</v>
      </c>
      <c r="E29" s="882">
        <f t="shared" ref="E29:Y29" si="19">E7+E8+E12+E13+E14+E15+E16+E17+E20+E23+E27+E28</f>
        <v>0</v>
      </c>
      <c r="F29" s="876">
        <f t="shared" si="19"/>
        <v>0</v>
      </c>
      <c r="G29" s="883">
        <f t="shared" si="19"/>
        <v>0</v>
      </c>
      <c r="H29" s="882">
        <f t="shared" si="19"/>
        <v>0</v>
      </c>
      <c r="I29" s="876">
        <f>I7+I8+I12+I13+I14+I15+I16+I17+I20+I23+I27+I28</f>
        <v>0</v>
      </c>
      <c r="J29" s="883">
        <f t="shared" si="19"/>
        <v>0</v>
      </c>
      <c r="K29" s="882">
        <f t="shared" si="19"/>
        <v>0</v>
      </c>
      <c r="L29" s="876">
        <f t="shared" si="19"/>
        <v>0</v>
      </c>
      <c r="M29" s="883">
        <f t="shared" si="19"/>
        <v>0</v>
      </c>
      <c r="N29" s="882">
        <f t="shared" si="19"/>
        <v>0</v>
      </c>
      <c r="O29" s="876">
        <f t="shared" si="19"/>
        <v>0</v>
      </c>
      <c r="P29" s="883">
        <f t="shared" si="19"/>
        <v>0</v>
      </c>
      <c r="Q29" s="882">
        <f t="shared" si="19"/>
        <v>0</v>
      </c>
      <c r="R29" s="876">
        <f t="shared" si="19"/>
        <v>0</v>
      </c>
      <c r="S29" s="883">
        <f t="shared" si="19"/>
        <v>0</v>
      </c>
      <c r="T29" s="882">
        <f t="shared" si="19"/>
        <v>0</v>
      </c>
      <c r="U29" s="876">
        <f t="shared" si="19"/>
        <v>0</v>
      </c>
      <c r="V29" s="883">
        <f t="shared" si="19"/>
        <v>0</v>
      </c>
      <c r="W29" s="882">
        <f t="shared" si="19"/>
        <v>0</v>
      </c>
      <c r="X29" s="876">
        <f t="shared" si="19"/>
        <v>0</v>
      </c>
      <c r="Y29" s="883">
        <f t="shared" si="19"/>
        <v>0</v>
      </c>
    </row>
    <row r="30" spans="1:25" ht="17.25" customHeight="1" thickBot="1">
      <c r="A30" s="312"/>
      <c r="B30" s="288">
        <v>24</v>
      </c>
      <c r="C30" s="1398"/>
      <c r="D30" s="665" t="s">
        <v>286</v>
      </c>
      <c r="E30" s="670"/>
      <c r="F30" s="319"/>
      <c r="G30" s="320"/>
      <c r="H30" s="257">
        <f>H29</f>
        <v>0</v>
      </c>
      <c r="I30" s="319"/>
      <c r="J30" s="320"/>
      <c r="K30" s="257">
        <f>K29</f>
        <v>0</v>
      </c>
      <c r="L30" s="319"/>
      <c r="M30" s="320"/>
      <c r="N30" s="257">
        <f>N29</f>
        <v>0</v>
      </c>
      <c r="O30" s="319"/>
      <c r="P30" s="320"/>
      <c r="Q30" s="257">
        <f>Q29</f>
        <v>0</v>
      </c>
      <c r="R30" s="319"/>
      <c r="S30" s="320"/>
      <c r="T30" s="257">
        <f>T29</f>
        <v>0</v>
      </c>
      <c r="U30" s="319"/>
      <c r="V30" s="320"/>
      <c r="W30" s="257">
        <f>W29</f>
        <v>0</v>
      </c>
      <c r="X30" s="319"/>
      <c r="Y30" s="320"/>
    </row>
    <row r="31" spans="1:25" ht="17.25" customHeight="1">
      <c r="A31" s="312"/>
      <c r="B31" s="64">
        <v>25</v>
      </c>
      <c r="C31" s="1396" t="s">
        <v>458</v>
      </c>
      <c r="D31" s="643" t="s">
        <v>189</v>
      </c>
      <c r="E31" s="877">
        <f>SUM(F31:G31)</f>
        <v>0</v>
      </c>
      <c r="F31" s="884">
        <f>CSV_CR_SCEN!H183+CSV_CR_SCEN!I183-CSV_CR_SCEN!N183-CSV_CR_SCEN!O183</f>
        <v>0</v>
      </c>
      <c r="G31" s="885">
        <f>CSV_CR_SCEN!J183-CSV_CR_SCEN!P183</f>
        <v>0</v>
      </c>
      <c r="H31" s="889">
        <f t="shared" ref="H31:H51" si="20">SUM(I31:J31)</f>
        <v>0</v>
      </c>
      <c r="I31" s="884">
        <f>(CSV_CR_SCEN!AW117+CSV_CR_SCEN!BA117)-(CSV_CR_SCEN!BI117+CSV_CR_SCEN!BM117)</f>
        <v>0</v>
      </c>
      <c r="J31" s="885">
        <f>CSV_CR_SCEN!BE117-CSV_CR_SCEN!BQ117</f>
        <v>0</v>
      </c>
      <c r="K31" s="889">
        <f t="shared" ref="K31:K51" si="21">SUM(L31:M31)</f>
        <v>0</v>
      </c>
      <c r="L31" s="884">
        <f>(CSV_CR_SCEN!AW139+CSV_CR_SCEN!BA139)-(CSV_CR_SCEN!BI139+CSV_CR_SCEN!BM139)</f>
        <v>0</v>
      </c>
      <c r="M31" s="885">
        <f>CSV_CR_SCEN!BE139-CSV_CR_SCEN!BQ139</f>
        <v>0</v>
      </c>
      <c r="N31" s="889">
        <f t="shared" ref="N31:N51" si="22">SUM(O31:P31)</f>
        <v>0</v>
      </c>
      <c r="O31" s="884">
        <f>(CSV_CR_SCEN!AW161+CSV_CR_SCEN!BA161)-(CSV_CR_SCEN!BI161+CSV_CR_SCEN!BM161)</f>
        <v>0</v>
      </c>
      <c r="P31" s="885">
        <f>CSV_CR_SCEN!BE161-CSV_CR_SCEN!BQ161</f>
        <v>0</v>
      </c>
      <c r="Q31" s="889">
        <f t="shared" ref="Q31:Q51" si="23">SUM(R31:S31)</f>
        <v>0</v>
      </c>
      <c r="R31" s="884">
        <f>(CSV_CR_SCEN!AW183+CSV_CR_SCEN!BA183)-(CSV_CR_SCEN!BI183+CSV_CR_SCEN!BM183)</f>
        <v>0</v>
      </c>
      <c r="S31" s="885">
        <f>CSV_CR_SCEN!BE183-CSV_CR_SCEN!BQ183</f>
        <v>0</v>
      </c>
      <c r="T31" s="889">
        <f t="shared" ref="T31:T51" si="24">SUM(U31:V31)</f>
        <v>0</v>
      </c>
      <c r="U31" s="884">
        <f>(CSV_CR_SCEN!AW205+CSV_CR_SCEN!BA205)-(CSV_CR_SCEN!BI205+CSV_CR_SCEN!BM205)</f>
        <v>0</v>
      </c>
      <c r="V31" s="885">
        <f>CSV_CR_SCEN!BE205-CSV_CR_SCEN!BQ205</f>
        <v>0</v>
      </c>
      <c r="W31" s="889">
        <f t="shared" ref="W31:W51" si="25">SUM(X31:Y31)</f>
        <v>0</v>
      </c>
      <c r="X31" s="884">
        <f>(CSV_CR_SCEN!AW227+CSV_CR_SCEN!BA227)-(CSV_CR_SCEN!BI227+CSV_CR_SCEN!BM227)</f>
        <v>0</v>
      </c>
      <c r="Y31" s="885">
        <f>CSV_CR_SCEN!BE227-CSV_CR_SCEN!BQ227</f>
        <v>0</v>
      </c>
    </row>
    <row r="32" spans="1:25" ht="17.25" customHeight="1">
      <c r="A32" s="312"/>
      <c r="B32" s="181">
        <v>26</v>
      </c>
      <c r="C32" s="1396"/>
      <c r="D32" s="430" t="s">
        <v>400</v>
      </c>
      <c r="E32" s="252">
        <f t="shared" ref="E32:E51" si="26">SUM(F32:G32)</f>
        <v>0</v>
      </c>
      <c r="F32" s="680">
        <f>CSV_CR_SCEN!H184+CSV_CR_SCEN!I184-CSV_CR_SCEN!N184-CSV_CR_SCEN!O184</f>
        <v>0</v>
      </c>
      <c r="G32" s="681">
        <f>CSV_CR_SCEN!J184-CSV_CR_SCEN!P184</f>
        <v>0</v>
      </c>
      <c r="H32" s="682">
        <f t="shared" si="20"/>
        <v>0</v>
      </c>
      <c r="I32" s="680">
        <f>(CSV_CR_SCEN!AW118+CSV_CR_SCEN!BA118)-(CSV_CR_SCEN!BI118+CSV_CR_SCEN!BM118)</f>
        <v>0</v>
      </c>
      <c r="J32" s="681">
        <f>CSV_CR_SCEN!BE118-CSV_CR_SCEN!BQ118</f>
        <v>0</v>
      </c>
      <c r="K32" s="682">
        <f t="shared" si="21"/>
        <v>0</v>
      </c>
      <c r="L32" s="680">
        <f>(CSV_CR_SCEN!AW140+CSV_CR_SCEN!BA140)-(CSV_CR_SCEN!BI140+CSV_CR_SCEN!BM140)</f>
        <v>0</v>
      </c>
      <c r="M32" s="681">
        <f>CSV_CR_SCEN!BE140-CSV_CR_SCEN!BQ140</f>
        <v>0</v>
      </c>
      <c r="N32" s="682">
        <f t="shared" si="22"/>
        <v>0</v>
      </c>
      <c r="O32" s="680">
        <f>(CSV_CR_SCEN!AW162+CSV_CR_SCEN!BA162)-(CSV_CR_SCEN!BI162+CSV_CR_SCEN!BM162)</f>
        <v>0</v>
      </c>
      <c r="P32" s="681">
        <f>CSV_CR_SCEN!BE162-CSV_CR_SCEN!BQ162</f>
        <v>0</v>
      </c>
      <c r="Q32" s="682">
        <f t="shared" si="23"/>
        <v>0</v>
      </c>
      <c r="R32" s="680">
        <f>(CSV_CR_SCEN!AW184+CSV_CR_SCEN!BA184)-(CSV_CR_SCEN!BI184+CSV_CR_SCEN!BM184)</f>
        <v>0</v>
      </c>
      <c r="S32" s="681">
        <f>CSV_CR_SCEN!BE184-CSV_CR_SCEN!BQ184</f>
        <v>0</v>
      </c>
      <c r="T32" s="682">
        <f t="shared" si="24"/>
        <v>0</v>
      </c>
      <c r="U32" s="680">
        <f>(CSV_CR_SCEN!AW206+CSV_CR_SCEN!BA206)-(CSV_CR_SCEN!BI206+CSV_CR_SCEN!BM206)</f>
        <v>0</v>
      </c>
      <c r="V32" s="681">
        <f>CSV_CR_SCEN!BE206-CSV_CR_SCEN!BQ206</f>
        <v>0</v>
      </c>
      <c r="W32" s="682">
        <f t="shared" si="25"/>
        <v>0</v>
      </c>
      <c r="X32" s="680">
        <f>(CSV_CR_SCEN!AW228+CSV_CR_SCEN!BA228)-(CSV_CR_SCEN!BI228+CSV_CR_SCEN!BM228)</f>
        <v>0</v>
      </c>
      <c r="Y32" s="681">
        <f>CSV_CR_SCEN!BE228-CSV_CR_SCEN!BQ228</f>
        <v>0</v>
      </c>
    </row>
    <row r="33" spans="1:25" ht="17.25" customHeight="1">
      <c r="A33" s="312"/>
      <c r="B33" s="181">
        <v>27</v>
      </c>
      <c r="C33" s="1396"/>
      <c r="D33" s="432" t="s">
        <v>585</v>
      </c>
      <c r="E33" s="252">
        <f t="shared" si="26"/>
        <v>0</v>
      </c>
      <c r="F33" s="680">
        <f>CSV_CR_SCEN!H185+CSV_CR_SCEN!I185-CSV_CR_SCEN!N185-CSV_CR_SCEN!O185</f>
        <v>0</v>
      </c>
      <c r="G33" s="681">
        <f>CSV_CR_SCEN!J185-CSV_CR_SCEN!P185</f>
        <v>0</v>
      </c>
      <c r="H33" s="682">
        <f t="shared" si="20"/>
        <v>0</v>
      </c>
      <c r="I33" s="680">
        <f>(CSV_CR_SCEN!AW119+CSV_CR_SCEN!BA119)-(CSV_CR_SCEN!BI119+CSV_CR_SCEN!BM119)</f>
        <v>0</v>
      </c>
      <c r="J33" s="681">
        <f>CSV_CR_SCEN!BE119-CSV_CR_SCEN!BQ119</f>
        <v>0</v>
      </c>
      <c r="K33" s="682">
        <f t="shared" si="21"/>
        <v>0</v>
      </c>
      <c r="L33" s="680">
        <f>(CSV_CR_SCEN!AW141+CSV_CR_SCEN!BA141)-(CSV_CR_SCEN!BI141+CSV_CR_SCEN!BM141)</f>
        <v>0</v>
      </c>
      <c r="M33" s="681">
        <f>CSV_CR_SCEN!BE141-CSV_CR_SCEN!BQ141</f>
        <v>0</v>
      </c>
      <c r="N33" s="682">
        <f t="shared" si="22"/>
        <v>0</v>
      </c>
      <c r="O33" s="680">
        <f>(CSV_CR_SCEN!AW163+CSV_CR_SCEN!BA163)-(CSV_CR_SCEN!BI163+CSV_CR_SCEN!BM163)</f>
        <v>0</v>
      </c>
      <c r="P33" s="681">
        <f>CSV_CR_SCEN!BE163-CSV_CR_SCEN!BQ163</f>
        <v>0</v>
      </c>
      <c r="Q33" s="682">
        <f t="shared" si="23"/>
        <v>0</v>
      </c>
      <c r="R33" s="680">
        <f>(CSV_CR_SCEN!AW185+CSV_CR_SCEN!BA185)-(CSV_CR_SCEN!BI185+CSV_CR_SCEN!BM185)</f>
        <v>0</v>
      </c>
      <c r="S33" s="681">
        <f>CSV_CR_SCEN!BE185-CSV_CR_SCEN!BQ185</f>
        <v>0</v>
      </c>
      <c r="T33" s="682">
        <f t="shared" si="24"/>
        <v>0</v>
      </c>
      <c r="U33" s="680">
        <f>(CSV_CR_SCEN!AW207+CSV_CR_SCEN!BA207)-(CSV_CR_SCEN!BI207+CSV_CR_SCEN!BM207)</f>
        <v>0</v>
      </c>
      <c r="V33" s="681">
        <f>CSV_CR_SCEN!BE207-CSV_CR_SCEN!BQ207</f>
        <v>0</v>
      </c>
      <c r="W33" s="682">
        <f t="shared" si="25"/>
        <v>0</v>
      </c>
      <c r="X33" s="680">
        <f>(CSV_CR_SCEN!AW229+CSV_CR_SCEN!BA229)-(CSV_CR_SCEN!BI229+CSV_CR_SCEN!BM229)</f>
        <v>0</v>
      </c>
      <c r="Y33" s="681">
        <f>CSV_CR_SCEN!BE229-CSV_CR_SCEN!BQ229</f>
        <v>0</v>
      </c>
    </row>
    <row r="34" spans="1:25" ht="17.25" customHeight="1">
      <c r="A34" s="312"/>
      <c r="B34" s="181">
        <v>28</v>
      </c>
      <c r="C34" s="1396"/>
      <c r="D34" s="432" t="s">
        <v>583</v>
      </c>
      <c r="E34" s="252">
        <f t="shared" si="26"/>
        <v>0</v>
      </c>
      <c r="F34" s="680">
        <f>CSV_CR_SCEN!H186+CSV_CR_SCEN!I186-CSV_CR_SCEN!N186-CSV_CR_SCEN!O186</f>
        <v>0</v>
      </c>
      <c r="G34" s="681">
        <f>CSV_CR_SCEN!J186-CSV_CR_SCEN!P186</f>
        <v>0</v>
      </c>
      <c r="H34" s="682">
        <f t="shared" si="20"/>
        <v>0</v>
      </c>
      <c r="I34" s="680">
        <f>(CSV_CR_SCEN!AW120+CSV_CR_SCEN!BA120)-(CSV_CR_SCEN!BI120+CSV_CR_SCEN!BM120)</f>
        <v>0</v>
      </c>
      <c r="J34" s="681">
        <f>CSV_CR_SCEN!BE120-CSV_CR_SCEN!BQ120</f>
        <v>0</v>
      </c>
      <c r="K34" s="682">
        <f t="shared" si="21"/>
        <v>0</v>
      </c>
      <c r="L34" s="680">
        <f>(CSV_CR_SCEN!AW142+CSV_CR_SCEN!BA142)-(CSV_CR_SCEN!BI142+CSV_CR_SCEN!BM142)</f>
        <v>0</v>
      </c>
      <c r="M34" s="681">
        <f>CSV_CR_SCEN!BE142-CSV_CR_SCEN!BQ142</f>
        <v>0</v>
      </c>
      <c r="N34" s="682">
        <f t="shared" si="22"/>
        <v>0</v>
      </c>
      <c r="O34" s="680">
        <f>(CSV_CR_SCEN!AW164+CSV_CR_SCEN!BA164)-(CSV_CR_SCEN!BI164+CSV_CR_SCEN!BM164)</f>
        <v>0</v>
      </c>
      <c r="P34" s="681">
        <f>CSV_CR_SCEN!BE164-CSV_CR_SCEN!BQ164</f>
        <v>0</v>
      </c>
      <c r="Q34" s="682">
        <f t="shared" si="23"/>
        <v>0</v>
      </c>
      <c r="R34" s="680">
        <f>(CSV_CR_SCEN!AW186+CSV_CR_SCEN!BA186)-(CSV_CR_SCEN!BI186+CSV_CR_SCEN!BM186)</f>
        <v>0</v>
      </c>
      <c r="S34" s="681">
        <f>CSV_CR_SCEN!BE186-CSV_CR_SCEN!BQ186</f>
        <v>0</v>
      </c>
      <c r="T34" s="682">
        <f t="shared" si="24"/>
        <v>0</v>
      </c>
      <c r="U34" s="680">
        <f>(CSV_CR_SCEN!AW208+CSV_CR_SCEN!BA208)-(CSV_CR_SCEN!BI208+CSV_CR_SCEN!BM208)</f>
        <v>0</v>
      </c>
      <c r="V34" s="681">
        <f>CSV_CR_SCEN!BE208-CSV_CR_SCEN!BQ208</f>
        <v>0</v>
      </c>
      <c r="W34" s="682">
        <f t="shared" si="25"/>
        <v>0</v>
      </c>
      <c r="X34" s="680">
        <f>(CSV_CR_SCEN!AW230+CSV_CR_SCEN!BA230)-(CSV_CR_SCEN!BI230+CSV_CR_SCEN!BM230)</f>
        <v>0</v>
      </c>
      <c r="Y34" s="681">
        <f>CSV_CR_SCEN!BE230-CSV_CR_SCEN!BQ230</f>
        <v>0</v>
      </c>
    </row>
    <row r="35" spans="1:25" ht="17.25" customHeight="1">
      <c r="A35" s="312"/>
      <c r="B35" s="181">
        <v>29</v>
      </c>
      <c r="C35" s="1396"/>
      <c r="D35" s="432" t="s">
        <v>584</v>
      </c>
      <c r="E35" s="252">
        <f t="shared" si="26"/>
        <v>0</v>
      </c>
      <c r="F35" s="680">
        <f>CSV_CR_SCEN!H187+CSV_CR_SCEN!I187-CSV_CR_SCEN!N187-CSV_CR_SCEN!O187</f>
        <v>0</v>
      </c>
      <c r="G35" s="681">
        <f>CSV_CR_SCEN!J187-CSV_CR_SCEN!P187</f>
        <v>0</v>
      </c>
      <c r="H35" s="682">
        <f t="shared" si="20"/>
        <v>0</v>
      </c>
      <c r="I35" s="680">
        <f>(CSV_CR_SCEN!AW121+CSV_CR_SCEN!BA121)-(CSV_CR_SCEN!BI121+CSV_CR_SCEN!BM121)</f>
        <v>0</v>
      </c>
      <c r="J35" s="681">
        <f>CSV_CR_SCEN!BE121-CSV_CR_SCEN!BQ121</f>
        <v>0</v>
      </c>
      <c r="K35" s="682">
        <f t="shared" si="21"/>
        <v>0</v>
      </c>
      <c r="L35" s="680">
        <f>(CSV_CR_SCEN!AW143+CSV_CR_SCEN!BA143)-(CSV_CR_SCEN!BI143+CSV_CR_SCEN!BM143)</f>
        <v>0</v>
      </c>
      <c r="M35" s="681">
        <f>CSV_CR_SCEN!BE143-CSV_CR_SCEN!BQ143</f>
        <v>0</v>
      </c>
      <c r="N35" s="682">
        <f t="shared" si="22"/>
        <v>0</v>
      </c>
      <c r="O35" s="680">
        <f>(CSV_CR_SCEN!AW165+CSV_CR_SCEN!BA165)-(CSV_CR_SCEN!BI165+CSV_CR_SCEN!BM165)</f>
        <v>0</v>
      </c>
      <c r="P35" s="681">
        <f>CSV_CR_SCEN!BE165-CSV_CR_SCEN!BQ165</f>
        <v>0</v>
      </c>
      <c r="Q35" s="682">
        <f t="shared" si="23"/>
        <v>0</v>
      </c>
      <c r="R35" s="680">
        <f>(CSV_CR_SCEN!AW187+CSV_CR_SCEN!BA187)-(CSV_CR_SCEN!BI187+CSV_CR_SCEN!BM187)</f>
        <v>0</v>
      </c>
      <c r="S35" s="681">
        <f>CSV_CR_SCEN!BE187-CSV_CR_SCEN!BQ187</f>
        <v>0</v>
      </c>
      <c r="T35" s="682">
        <f t="shared" si="24"/>
        <v>0</v>
      </c>
      <c r="U35" s="680">
        <f>(CSV_CR_SCEN!AW209+CSV_CR_SCEN!BA209)-(CSV_CR_SCEN!BI209+CSV_CR_SCEN!BM209)</f>
        <v>0</v>
      </c>
      <c r="V35" s="681">
        <f>CSV_CR_SCEN!BE209-CSV_CR_SCEN!BQ209</f>
        <v>0</v>
      </c>
      <c r="W35" s="682">
        <f t="shared" si="25"/>
        <v>0</v>
      </c>
      <c r="X35" s="680">
        <f>(CSV_CR_SCEN!AW231+CSV_CR_SCEN!BA231)-(CSV_CR_SCEN!BI231+CSV_CR_SCEN!BM231)</f>
        <v>0</v>
      </c>
      <c r="Y35" s="681">
        <f>CSV_CR_SCEN!BE231-CSV_CR_SCEN!BQ231</f>
        <v>0</v>
      </c>
    </row>
    <row r="36" spans="1:25" ht="17.25" customHeight="1">
      <c r="A36" s="312"/>
      <c r="B36" s="181">
        <v>30</v>
      </c>
      <c r="C36" s="1396"/>
      <c r="D36" s="430" t="s">
        <v>180</v>
      </c>
      <c r="E36" s="252">
        <f t="shared" si="26"/>
        <v>0</v>
      </c>
      <c r="F36" s="680">
        <f>CSV_CR_SCEN!H188+CSV_CR_SCEN!I188-CSV_CR_SCEN!N188-CSV_CR_SCEN!O188</f>
        <v>0</v>
      </c>
      <c r="G36" s="681">
        <f>CSV_CR_SCEN!J188-CSV_CR_SCEN!P188</f>
        <v>0</v>
      </c>
      <c r="H36" s="682">
        <f t="shared" si="20"/>
        <v>0</v>
      </c>
      <c r="I36" s="680">
        <f>(CSV_CR_SCEN!AW122+CSV_CR_SCEN!BA122)-(CSV_CR_SCEN!BI122+CSV_CR_SCEN!BM122)</f>
        <v>0</v>
      </c>
      <c r="J36" s="681">
        <f>CSV_CR_SCEN!BE122-CSV_CR_SCEN!BQ122</f>
        <v>0</v>
      </c>
      <c r="K36" s="682">
        <f t="shared" si="21"/>
        <v>0</v>
      </c>
      <c r="L36" s="680">
        <f>(CSV_CR_SCEN!AW144+CSV_CR_SCEN!BA144)-(CSV_CR_SCEN!BI144+CSV_CR_SCEN!BM144)</f>
        <v>0</v>
      </c>
      <c r="M36" s="681">
        <f>CSV_CR_SCEN!BE144-CSV_CR_SCEN!BQ144</f>
        <v>0</v>
      </c>
      <c r="N36" s="682">
        <f t="shared" si="22"/>
        <v>0</v>
      </c>
      <c r="O36" s="680">
        <f>(CSV_CR_SCEN!AW166+CSV_CR_SCEN!BA166)-(CSV_CR_SCEN!BI166+CSV_CR_SCEN!BM166)</f>
        <v>0</v>
      </c>
      <c r="P36" s="681">
        <f>CSV_CR_SCEN!BE166-CSV_CR_SCEN!BQ166</f>
        <v>0</v>
      </c>
      <c r="Q36" s="682">
        <f t="shared" si="23"/>
        <v>0</v>
      </c>
      <c r="R36" s="680">
        <f>(CSV_CR_SCEN!AW188+CSV_CR_SCEN!BA188)-(CSV_CR_SCEN!BI188+CSV_CR_SCEN!BM188)</f>
        <v>0</v>
      </c>
      <c r="S36" s="681">
        <f>CSV_CR_SCEN!BE188-CSV_CR_SCEN!BQ188</f>
        <v>0</v>
      </c>
      <c r="T36" s="682">
        <f t="shared" si="24"/>
        <v>0</v>
      </c>
      <c r="U36" s="680">
        <f>(CSV_CR_SCEN!AW210+CSV_CR_SCEN!BA210)-(CSV_CR_SCEN!BI210+CSV_CR_SCEN!BM210)</f>
        <v>0</v>
      </c>
      <c r="V36" s="681">
        <f>CSV_CR_SCEN!BE210-CSV_CR_SCEN!BQ210</f>
        <v>0</v>
      </c>
      <c r="W36" s="682">
        <f t="shared" si="25"/>
        <v>0</v>
      </c>
      <c r="X36" s="680">
        <f>(CSV_CR_SCEN!AW232+CSV_CR_SCEN!BA232)-(CSV_CR_SCEN!BI232+CSV_CR_SCEN!BM232)</f>
        <v>0</v>
      </c>
      <c r="Y36" s="681">
        <f>CSV_CR_SCEN!BE232-CSV_CR_SCEN!BQ232</f>
        <v>0</v>
      </c>
    </row>
    <row r="37" spans="1:25" ht="17.25" customHeight="1">
      <c r="A37" s="312"/>
      <c r="B37" s="181">
        <v>31</v>
      </c>
      <c r="C37" s="1396"/>
      <c r="D37" s="430" t="s">
        <v>150</v>
      </c>
      <c r="E37" s="252">
        <f t="shared" si="26"/>
        <v>0</v>
      </c>
      <c r="F37" s="680">
        <f>CSV_CR_SCEN!H189+CSV_CR_SCEN!I189-CSV_CR_SCEN!N189-CSV_CR_SCEN!O189</f>
        <v>0</v>
      </c>
      <c r="G37" s="681">
        <f>CSV_CR_SCEN!J189-CSV_CR_SCEN!P189</f>
        <v>0</v>
      </c>
      <c r="H37" s="682">
        <f t="shared" si="20"/>
        <v>0</v>
      </c>
      <c r="I37" s="680">
        <f>(CSV_CR_SCEN!AW123+CSV_CR_SCEN!BA123)-(CSV_CR_SCEN!BI123+CSV_CR_SCEN!BM123)</f>
        <v>0</v>
      </c>
      <c r="J37" s="681">
        <f>CSV_CR_SCEN!BE123-CSV_CR_SCEN!BQ123</f>
        <v>0</v>
      </c>
      <c r="K37" s="682">
        <f t="shared" si="21"/>
        <v>0</v>
      </c>
      <c r="L37" s="680">
        <f>(CSV_CR_SCEN!AW145+CSV_CR_SCEN!BA145)-(CSV_CR_SCEN!BI145+CSV_CR_SCEN!BM145)</f>
        <v>0</v>
      </c>
      <c r="M37" s="681">
        <f>CSV_CR_SCEN!BE145-CSV_CR_SCEN!BQ145</f>
        <v>0</v>
      </c>
      <c r="N37" s="682">
        <f t="shared" si="22"/>
        <v>0</v>
      </c>
      <c r="O37" s="680">
        <f>(CSV_CR_SCEN!AW167+CSV_CR_SCEN!BA167)-(CSV_CR_SCEN!BI167+CSV_CR_SCEN!BM167)</f>
        <v>0</v>
      </c>
      <c r="P37" s="681">
        <f>CSV_CR_SCEN!BE167-CSV_CR_SCEN!BQ167</f>
        <v>0</v>
      </c>
      <c r="Q37" s="682">
        <f t="shared" si="23"/>
        <v>0</v>
      </c>
      <c r="R37" s="680">
        <f>(CSV_CR_SCEN!AW189+CSV_CR_SCEN!BA189)-(CSV_CR_SCEN!BI189+CSV_CR_SCEN!BM189)</f>
        <v>0</v>
      </c>
      <c r="S37" s="681">
        <f>CSV_CR_SCEN!BE189-CSV_CR_SCEN!BQ189</f>
        <v>0</v>
      </c>
      <c r="T37" s="682">
        <f t="shared" si="24"/>
        <v>0</v>
      </c>
      <c r="U37" s="680">
        <f>(CSV_CR_SCEN!AW211+CSV_CR_SCEN!BA211)-(CSV_CR_SCEN!BI211+CSV_CR_SCEN!BM211)</f>
        <v>0</v>
      </c>
      <c r="V37" s="681">
        <f>CSV_CR_SCEN!BE211-CSV_CR_SCEN!BQ211</f>
        <v>0</v>
      </c>
      <c r="W37" s="682">
        <f t="shared" si="25"/>
        <v>0</v>
      </c>
      <c r="X37" s="680">
        <f>(CSV_CR_SCEN!AW233+CSV_CR_SCEN!BA233)-(CSV_CR_SCEN!BI233+CSV_CR_SCEN!BM233)</f>
        <v>0</v>
      </c>
      <c r="Y37" s="681">
        <f>CSV_CR_SCEN!BE233-CSV_CR_SCEN!BQ233</f>
        <v>0</v>
      </c>
    </row>
    <row r="38" spans="1:25" ht="17.25" customHeight="1">
      <c r="A38" s="312"/>
      <c r="B38" s="181">
        <v>32</v>
      </c>
      <c r="C38" s="1396"/>
      <c r="D38" s="430" t="s">
        <v>151</v>
      </c>
      <c r="E38" s="252">
        <f t="shared" si="26"/>
        <v>0</v>
      </c>
      <c r="F38" s="680">
        <f>CSV_CR_SCEN!H190+CSV_CR_SCEN!I190-CSV_CR_SCEN!N190-CSV_CR_SCEN!O190</f>
        <v>0</v>
      </c>
      <c r="G38" s="681">
        <f>CSV_CR_SCEN!J190-CSV_CR_SCEN!P190</f>
        <v>0</v>
      </c>
      <c r="H38" s="682">
        <f t="shared" si="20"/>
        <v>0</v>
      </c>
      <c r="I38" s="680">
        <f>(CSV_CR_SCEN!AW124+CSV_CR_SCEN!BA124)-(CSV_CR_SCEN!BI124+CSV_CR_SCEN!BM124)</f>
        <v>0</v>
      </c>
      <c r="J38" s="681">
        <f>CSV_CR_SCEN!BE124-CSV_CR_SCEN!BQ124</f>
        <v>0</v>
      </c>
      <c r="K38" s="682">
        <f t="shared" si="21"/>
        <v>0</v>
      </c>
      <c r="L38" s="680">
        <f>(CSV_CR_SCEN!AW146+CSV_CR_SCEN!BA146)-(CSV_CR_SCEN!BI146+CSV_CR_SCEN!BM146)</f>
        <v>0</v>
      </c>
      <c r="M38" s="681">
        <f>CSV_CR_SCEN!BE146-CSV_CR_SCEN!BQ146</f>
        <v>0</v>
      </c>
      <c r="N38" s="682">
        <f t="shared" si="22"/>
        <v>0</v>
      </c>
      <c r="O38" s="680">
        <f>(CSV_CR_SCEN!AW168+CSV_CR_SCEN!BA168)-(CSV_CR_SCEN!BI168+CSV_CR_SCEN!BM168)</f>
        <v>0</v>
      </c>
      <c r="P38" s="681">
        <f>CSV_CR_SCEN!BE168-CSV_CR_SCEN!BQ168</f>
        <v>0</v>
      </c>
      <c r="Q38" s="682">
        <f t="shared" si="23"/>
        <v>0</v>
      </c>
      <c r="R38" s="680">
        <f>(CSV_CR_SCEN!AW190+CSV_CR_SCEN!BA190)-(CSV_CR_SCEN!BI190+CSV_CR_SCEN!BM190)</f>
        <v>0</v>
      </c>
      <c r="S38" s="681">
        <f>CSV_CR_SCEN!BE190-CSV_CR_SCEN!BQ190</f>
        <v>0</v>
      </c>
      <c r="T38" s="682">
        <f t="shared" si="24"/>
        <v>0</v>
      </c>
      <c r="U38" s="680">
        <f>(CSV_CR_SCEN!AW212+CSV_CR_SCEN!BA212)-(CSV_CR_SCEN!BI212+CSV_CR_SCEN!BM212)</f>
        <v>0</v>
      </c>
      <c r="V38" s="681">
        <f>CSV_CR_SCEN!BE212-CSV_CR_SCEN!BQ212</f>
        <v>0</v>
      </c>
      <c r="W38" s="682">
        <f t="shared" si="25"/>
        <v>0</v>
      </c>
      <c r="X38" s="680">
        <f>(CSV_CR_SCEN!AW234+CSV_CR_SCEN!BA234)-(CSV_CR_SCEN!BI234+CSV_CR_SCEN!BM234)</f>
        <v>0</v>
      </c>
      <c r="Y38" s="681">
        <f>CSV_CR_SCEN!BE234-CSV_CR_SCEN!BQ234</f>
        <v>0</v>
      </c>
    </row>
    <row r="39" spans="1:25" ht="17.25" customHeight="1">
      <c r="A39" s="312"/>
      <c r="B39" s="181">
        <v>33</v>
      </c>
      <c r="C39" s="1396"/>
      <c r="D39" s="430" t="s">
        <v>152</v>
      </c>
      <c r="E39" s="252">
        <f t="shared" si="26"/>
        <v>0</v>
      </c>
      <c r="F39" s="680">
        <f>CSV_CR_SCEN!H191+CSV_CR_SCEN!I191-CSV_CR_SCEN!N191-CSV_CR_SCEN!O191</f>
        <v>0</v>
      </c>
      <c r="G39" s="681">
        <f>CSV_CR_SCEN!J191-CSV_CR_SCEN!P191</f>
        <v>0</v>
      </c>
      <c r="H39" s="682">
        <f t="shared" si="20"/>
        <v>0</v>
      </c>
      <c r="I39" s="680">
        <f>(CSV_CR_SCEN!AW125+CSV_CR_SCEN!BA125)-(CSV_CR_SCEN!BI125+CSV_CR_SCEN!BM125)</f>
        <v>0</v>
      </c>
      <c r="J39" s="681">
        <f>CSV_CR_SCEN!BE125-CSV_CR_SCEN!BQ125</f>
        <v>0</v>
      </c>
      <c r="K39" s="682">
        <f t="shared" si="21"/>
        <v>0</v>
      </c>
      <c r="L39" s="680">
        <f>(CSV_CR_SCEN!AW147+CSV_CR_SCEN!BA147)-(CSV_CR_SCEN!BI147+CSV_CR_SCEN!BM147)</f>
        <v>0</v>
      </c>
      <c r="M39" s="681">
        <f>CSV_CR_SCEN!BE147-CSV_CR_SCEN!BQ147</f>
        <v>0</v>
      </c>
      <c r="N39" s="682">
        <f t="shared" si="22"/>
        <v>0</v>
      </c>
      <c r="O39" s="680">
        <f>(CSV_CR_SCEN!AW169+CSV_CR_SCEN!BA169)-(CSV_CR_SCEN!BI169+CSV_CR_SCEN!BM169)</f>
        <v>0</v>
      </c>
      <c r="P39" s="681">
        <f>CSV_CR_SCEN!BE169-CSV_CR_SCEN!BQ169</f>
        <v>0</v>
      </c>
      <c r="Q39" s="682">
        <f t="shared" si="23"/>
        <v>0</v>
      </c>
      <c r="R39" s="680">
        <f>(CSV_CR_SCEN!AW191+CSV_CR_SCEN!BA191)-(CSV_CR_SCEN!BI191+CSV_CR_SCEN!BM191)</f>
        <v>0</v>
      </c>
      <c r="S39" s="681">
        <f>CSV_CR_SCEN!BE191-CSV_CR_SCEN!BQ191</f>
        <v>0</v>
      </c>
      <c r="T39" s="682">
        <f t="shared" si="24"/>
        <v>0</v>
      </c>
      <c r="U39" s="680">
        <f>(CSV_CR_SCEN!AW213+CSV_CR_SCEN!BA213)-(CSV_CR_SCEN!BI213+CSV_CR_SCEN!BM213)</f>
        <v>0</v>
      </c>
      <c r="V39" s="681">
        <f>CSV_CR_SCEN!BE213-CSV_CR_SCEN!BQ213</f>
        <v>0</v>
      </c>
      <c r="W39" s="682">
        <f t="shared" si="25"/>
        <v>0</v>
      </c>
      <c r="X39" s="680">
        <f>(CSV_CR_SCEN!AW235+CSV_CR_SCEN!BA235)-(CSV_CR_SCEN!BI235+CSV_CR_SCEN!BM235)</f>
        <v>0</v>
      </c>
      <c r="Y39" s="681">
        <f>CSV_CR_SCEN!BE235-CSV_CR_SCEN!BQ235</f>
        <v>0</v>
      </c>
    </row>
    <row r="40" spans="1:25" ht="17.25" customHeight="1">
      <c r="A40" s="312"/>
      <c r="B40" s="181">
        <v>34</v>
      </c>
      <c r="C40" s="1396"/>
      <c r="D40" s="430" t="s">
        <v>145</v>
      </c>
      <c r="E40" s="252">
        <f t="shared" si="26"/>
        <v>0</v>
      </c>
      <c r="F40" s="680">
        <f>CSV_CR_SCEN!H192+CSV_CR_SCEN!I192-CSV_CR_SCEN!N192-CSV_CR_SCEN!O192</f>
        <v>0</v>
      </c>
      <c r="G40" s="681">
        <f>CSV_CR_SCEN!J192-CSV_CR_SCEN!P192</f>
        <v>0</v>
      </c>
      <c r="H40" s="682">
        <f t="shared" si="20"/>
        <v>0</v>
      </c>
      <c r="I40" s="680">
        <f>(CSV_CR_SCEN!AW126+CSV_CR_SCEN!BA126)-(CSV_CR_SCEN!BI126+CSV_CR_SCEN!BM126)</f>
        <v>0</v>
      </c>
      <c r="J40" s="681">
        <f>CSV_CR_SCEN!BE126-CSV_CR_SCEN!BQ126</f>
        <v>0</v>
      </c>
      <c r="K40" s="682">
        <f t="shared" si="21"/>
        <v>0</v>
      </c>
      <c r="L40" s="680">
        <f>(CSV_CR_SCEN!AW148+CSV_CR_SCEN!BA148)-(CSV_CR_SCEN!BI148+CSV_CR_SCEN!BM148)</f>
        <v>0</v>
      </c>
      <c r="M40" s="681">
        <f>CSV_CR_SCEN!BE148-CSV_CR_SCEN!BQ148</f>
        <v>0</v>
      </c>
      <c r="N40" s="682">
        <f t="shared" si="22"/>
        <v>0</v>
      </c>
      <c r="O40" s="680">
        <f>(CSV_CR_SCEN!AW170+CSV_CR_SCEN!BA170)-(CSV_CR_SCEN!BI170+CSV_CR_SCEN!BM170)</f>
        <v>0</v>
      </c>
      <c r="P40" s="681">
        <f>CSV_CR_SCEN!BE170-CSV_CR_SCEN!BQ170</f>
        <v>0</v>
      </c>
      <c r="Q40" s="682">
        <f t="shared" si="23"/>
        <v>0</v>
      </c>
      <c r="R40" s="680">
        <f>(CSV_CR_SCEN!AW192+CSV_CR_SCEN!BA192)-(CSV_CR_SCEN!BI192+CSV_CR_SCEN!BM192)</f>
        <v>0</v>
      </c>
      <c r="S40" s="681">
        <f>CSV_CR_SCEN!BE192-CSV_CR_SCEN!BQ192</f>
        <v>0</v>
      </c>
      <c r="T40" s="682">
        <f t="shared" si="24"/>
        <v>0</v>
      </c>
      <c r="U40" s="680">
        <f>(CSV_CR_SCEN!AW214+CSV_CR_SCEN!BA214)-(CSV_CR_SCEN!BI214+CSV_CR_SCEN!BM214)</f>
        <v>0</v>
      </c>
      <c r="V40" s="681">
        <f>CSV_CR_SCEN!BE214-CSV_CR_SCEN!BQ214</f>
        <v>0</v>
      </c>
      <c r="W40" s="682">
        <f t="shared" si="25"/>
        <v>0</v>
      </c>
      <c r="X40" s="680">
        <f>(CSV_CR_SCEN!AW236+CSV_CR_SCEN!BA236)-(CSV_CR_SCEN!BI236+CSV_CR_SCEN!BM236)</f>
        <v>0</v>
      </c>
      <c r="Y40" s="681">
        <f>CSV_CR_SCEN!BE236-CSV_CR_SCEN!BQ236</f>
        <v>0</v>
      </c>
    </row>
    <row r="41" spans="1:25" ht="17.25" customHeight="1">
      <c r="A41" s="312"/>
      <c r="B41" s="181">
        <v>35</v>
      </c>
      <c r="C41" s="1396"/>
      <c r="D41" s="430" t="s">
        <v>181</v>
      </c>
      <c r="E41" s="252">
        <f t="shared" si="26"/>
        <v>0</v>
      </c>
      <c r="F41" s="680">
        <f>CSV_CR_SCEN!H193+CSV_CR_SCEN!I193-CSV_CR_SCEN!N193-CSV_CR_SCEN!O193</f>
        <v>0</v>
      </c>
      <c r="G41" s="681">
        <f>CSV_CR_SCEN!J193-CSV_CR_SCEN!P193</f>
        <v>0</v>
      </c>
      <c r="H41" s="682">
        <f t="shared" si="20"/>
        <v>0</v>
      </c>
      <c r="I41" s="680">
        <f>(CSV_CR_SCEN!AW127+CSV_CR_SCEN!BA127)-(CSV_CR_SCEN!BI127+CSV_CR_SCEN!BM127)</f>
        <v>0</v>
      </c>
      <c r="J41" s="681">
        <f>CSV_CR_SCEN!BE127-CSV_CR_SCEN!BQ127</f>
        <v>0</v>
      </c>
      <c r="K41" s="682">
        <f t="shared" si="21"/>
        <v>0</v>
      </c>
      <c r="L41" s="680">
        <f>(CSV_CR_SCEN!AW149+CSV_CR_SCEN!BA149)-(CSV_CR_SCEN!BI149+CSV_CR_SCEN!BM149)</f>
        <v>0</v>
      </c>
      <c r="M41" s="681">
        <f>CSV_CR_SCEN!BE149-CSV_CR_SCEN!BQ149</f>
        <v>0</v>
      </c>
      <c r="N41" s="682">
        <f t="shared" si="22"/>
        <v>0</v>
      </c>
      <c r="O41" s="680">
        <f>(CSV_CR_SCEN!AW171+CSV_CR_SCEN!BA171)-(CSV_CR_SCEN!BI171+CSV_CR_SCEN!BM171)</f>
        <v>0</v>
      </c>
      <c r="P41" s="681">
        <f>CSV_CR_SCEN!BE171-CSV_CR_SCEN!BQ171</f>
        <v>0</v>
      </c>
      <c r="Q41" s="682">
        <f t="shared" si="23"/>
        <v>0</v>
      </c>
      <c r="R41" s="680">
        <f>(CSV_CR_SCEN!AW193+CSV_CR_SCEN!BA193)-(CSV_CR_SCEN!BI193+CSV_CR_SCEN!BM193)</f>
        <v>0</v>
      </c>
      <c r="S41" s="681">
        <f>CSV_CR_SCEN!BE193-CSV_CR_SCEN!BQ193</f>
        <v>0</v>
      </c>
      <c r="T41" s="682">
        <f t="shared" si="24"/>
        <v>0</v>
      </c>
      <c r="U41" s="680">
        <f>(CSV_CR_SCEN!AW215+CSV_CR_SCEN!BA215)-(CSV_CR_SCEN!BI215+CSV_CR_SCEN!BM215)</f>
        <v>0</v>
      </c>
      <c r="V41" s="681">
        <f>CSV_CR_SCEN!BE215-CSV_CR_SCEN!BQ215</f>
        <v>0</v>
      </c>
      <c r="W41" s="682">
        <f t="shared" si="25"/>
        <v>0</v>
      </c>
      <c r="X41" s="680">
        <f>(CSV_CR_SCEN!AW237+CSV_CR_SCEN!BA237)-(CSV_CR_SCEN!BI237+CSV_CR_SCEN!BM237)</f>
        <v>0</v>
      </c>
      <c r="Y41" s="681">
        <f>CSV_CR_SCEN!BE237-CSV_CR_SCEN!BQ237</f>
        <v>0</v>
      </c>
    </row>
    <row r="42" spans="1:25" ht="17.25" customHeight="1">
      <c r="A42" s="312"/>
      <c r="B42" s="181">
        <v>36</v>
      </c>
      <c r="C42" s="1396"/>
      <c r="D42" s="432" t="s">
        <v>146</v>
      </c>
      <c r="E42" s="252">
        <f t="shared" si="26"/>
        <v>0</v>
      </c>
      <c r="F42" s="680">
        <f>CSV_CR_SCEN!H194+CSV_CR_SCEN!I194-CSV_CR_SCEN!N194-CSV_CR_SCEN!O194</f>
        <v>0</v>
      </c>
      <c r="G42" s="681">
        <f>CSV_CR_SCEN!J194-CSV_CR_SCEN!P194</f>
        <v>0</v>
      </c>
      <c r="H42" s="682">
        <f t="shared" si="20"/>
        <v>0</v>
      </c>
      <c r="I42" s="680">
        <f>(CSV_CR_SCEN!AW128+CSV_CR_SCEN!BA128)-(CSV_CR_SCEN!BI128+CSV_CR_SCEN!BM128)</f>
        <v>0</v>
      </c>
      <c r="J42" s="681">
        <f>CSV_CR_SCEN!BE128-CSV_CR_SCEN!BQ128</f>
        <v>0</v>
      </c>
      <c r="K42" s="682">
        <f t="shared" si="21"/>
        <v>0</v>
      </c>
      <c r="L42" s="680">
        <f>(CSV_CR_SCEN!AW150+CSV_CR_SCEN!BA150)-(CSV_CR_SCEN!BI150+CSV_CR_SCEN!BM150)</f>
        <v>0</v>
      </c>
      <c r="M42" s="681">
        <f>CSV_CR_SCEN!BE150-CSV_CR_SCEN!BQ150</f>
        <v>0</v>
      </c>
      <c r="N42" s="682">
        <f t="shared" si="22"/>
        <v>0</v>
      </c>
      <c r="O42" s="680">
        <f>(CSV_CR_SCEN!AW172+CSV_CR_SCEN!BA172)-(CSV_CR_SCEN!BI172+CSV_CR_SCEN!BM172)</f>
        <v>0</v>
      </c>
      <c r="P42" s="681">
        <f>CSV_CR_SCEN!BE172-CSV_CR_SCEN!BQ172</f>
        <v>0</v>
      </c>
      <c r="Q42" s="682">
        <f t="shared" si="23"/>
        <v>0</v>
      </c>
      <c r="R42" s="680">
        <f>(CSV_CR_SCEN!AW194+CSV_CR_SCEN!BA194)-(CSV_CR_SCEN!BI194+CSV_CR_SCEN!BM194)</f>
        <v>0</v>
      </c>
      <c r="S42" s="681">
        <f>CSV_CR_SCEN!BE194-CSV_CR_SCEN!BQ194</f>
        <v>0</v>
      </c>
      <c r="T42" s="682">
        <f t="shared" si="24"/>
        <v>0</v>
      </c>
      <c r="U42" s="680">
        <f>(CSV_CR_SCEN!AW216+CSV_CR_SCEN!BA216)-(CSV_CR_SCEN!BI216+CSV_CR_SCEN!BM216)</f>
        <v>0</v>
      </c>
      <c r="V42" s="681">
        <f>CSV_CR_SCEN!BE216-CSV_CR_SCEN!BQ216</f>
        <v>0</v>
      </c>
      <c r="W42" s="682">
        <f t="shared" si="25"/>
        <v>0</v>
      </c>
      <c r="X42" s="680">
        <f>(CSV_CR_SCEN!AW238+CSV_CR_SCEN!BA238)-(CSV_CR_SCEN!BI238+CSV_CR_SCEN!BM238)</f>
        <v>0</v>
      </c>
      <c r="Y42" s="681">
        <f>CSV_CR_SCEN!BE238-CSV_CR_SCEN!BQ238</f>
        <v>0</v>
      </c>
    </row>
    <row r="43" spans="1:25" ht="17.25" customHeight="1">
      <c r="A43" s="312"/>
      <c r="B43" s="181">
        <v>37</v>
      </c>
      <c r="C43" s="1396"/>
      <c r="D43" s="432" t="s">
        <v>153</v>
      </c>
      <c r="E43" s="252">
        <f t="shared" si="26"/>
        <v>0</v>
      </c>
      <c r="F43" s="680">
        <f>CSV_CR_SCEN!H195+CSV_CR_SCEN!I195-CSV_CR_SCEN!N195-CSV_CR_SCEN!O195</f>
        <v>0</v>
      </c>
      <c r="G43" s="681">
        <f>CSV_CR_SCEN!J195-CSV_CR_SCEN!P195</f>
        <v>0</v>
      </c>
      <c r="H43" s="682">
        <f t="shared" si="20"/>
        <v>0</v>
      </c>
      <c r="I43" s="680">
        <f>(CSV_CR_SCEN!AW129+CSV_CR_SCEN!BA129)-(CSV_CR_SCEN!BI129+CSV_CR_SCEN!BM129)</f>
        <v>0</v>
      </c>
      <c r="J43" s="681">
        <f>CSV_CR_SCEN!BE129-CSV_CR_SCEN!BQ129</f>
        <v>0</v>
      </c>
      <c r="K43" s="682">
        <f t="shared" si="21"/>
        <v>0</v>
      </c>
      <c r="L43" s="680">
        <f>(CSV_CR_SCEN!AW151+CSV_CR_SCEN!BA151)-(CSV_CR_SCEN!BI151+CSV_CR_SCEN!BM151)</f>
        <v>0</v>
      </c>
      <c r="M43" s="681">
        <f>CSV_CR_SCEN!BE151-CSV_CR_SCEN!BQ151</f>
        <v>0</v>
      </c>
      <c r="N43" s="682">
        <f t="shared" si="22"/>
        <v>0</v>
      </c>
      <c r="O43" s="680">
        <f>(CSV_CR_SCEN!AW173+CSV_CR_SCEN!BA173)-(CSV_CR_SCEN!BI173+CSV_CR_SCEN!BM173)</f>
        <v>0</v>
      </c>
      <c r="P43" s="681">
        <f>CSV_CR_SCEN!BE173-CSV_CR_SCEN!BQ173</f>
        <v>0</v>
      </c>
      <c r="Q43" s="682">
        <f t="shared" si="23"/>
        <v>0</v>
      </c>
      <c r="R43" s="680">
        <f>(CSV_CR_SCEN!AW195+CSV_CR_SCEN!BA195)-(CSV_CR_SCEN!BI195+CSV_CR_SCEN!BM195)</f>
        <v>0</v>
      </c>
      <c r="S43" s="681">
        <f>CSV_CR_SCEN!BE195-CSV_CR_SCEN!BQ195</f>
        <v>0</v>
      </c>
      <c r="T43" s="682">
        <f t="shared" si="24"/>
        <v>0</v>
      </c>
      <c r="U43" s="680">
        <f>(CSV_CR_SCEN!AW217+CSV_CR_SCEN!BA217)-(CSV_CR_SCEN!BI217+CSV_CR_SCEN!BM217)</f>
        <v>0</v>
      </c>
      <c r="V43" s="681">
        <f>CSV_CR_SCEN!BE217-CSV_CR_SCEN!BQ217</f>
        <v>0</v>
      </c>
      <c r="W43" s="682">
        <f t="shared" si="25"/>
        <v>0</v>
      </c>
      <c r="X43" s="680">
        <f>(CSV_CR_SCEN!AW239+CSV_CR_SCEN!BA239)-(CSV_CR_SCEN!BI239+CSV_CR_SCEN!BM239)</f>
        <v>0</v>
      </c>
      <c r="Y43" s="681">
        <f>CSV_CR_SCEN!BE239-CSV_CR_SCEN!BQ239</f>
        <v>0</v>
      </c>
    </row>
    <row r="44" spans="1:25" ht="17.25" customHeight="1">
      <c r="A44" s="312"/>
      <c r="B44" s="181">
        <v>38</v>
      </c>
      <c r="C44" s="1396"/>
      <c r="D44" s="430" t="s">
        <v>148</v>
      </c>
      <c r="E44" s="252">
        <f t="shared" si="26"/>
        <v>0</v>
      </c>
      <c r="F44" s="680">
        <f>CSV_CR_SCEN!H196+CSV_CR_SCEN!I196-CSV_CR_SCEN!N196-CSV_CR_SCEN!O196</f>
        <v>0</v>
      </c>
      <c r="G44" s="681">
        <f>CSV_CR_SCEN!J196-CSV_CR_SCEN!P196</f>
        <v>0</v>
      </c>
      <c r="H44" s="682">
        <f t="shared" si="20"/>
        <v>0</v>
      </c>
      <c r="I44" s="680">
        <f>(CSV_CR_SCEN!AW130+CSV_CR_SCEN!BA130)-(CSV_CR_SCEN!BI130+CSV_CR_SCEN!BM130)</f>
        <v>0</v>
      </c>
      <c r="J44" s="681">
        <f>CSV_CR_SCEN!BE130-CSV_CR_SCEN!BQ130</f>
        <v>0</v>
      </c>
      <c r="K44" s="682">
        <f t="shared" si="21"/>
        <v>0</v>
      </c>
      <c r="L44" s="680">
        <f>(CSV_CR_SCEN!AW152+CSV_CR_SCEN!BA152)-(CSV_CR_SCEN!BI152+CSV_CR_SCEN!BM152)</f>
        <v>0</v>
      </c>
      <c r="M44" s="681">
        <f>CSV_CR_SCEN!BE152-CSV_CR_SCEN!BQ152</f>
        <v>0</v>
      </c>
      <c r="N44" s="682">
        <f t="shared" si="22"/>
        <v>0</v>
      </c>
      <c r="O44" s="680">
        <f>(CSV_CR_SCEN!AW174+CSV_CR_SCEN!BA174)-(CSV_CR_SCEN!BI174+CSV_CR_SCEN!BM174)</f>
        <v>0</v>
      </c>
      <c r="P44" s="681">
        <f>CSV_CR_SCEN!BE174-CSV_CR_SCEN!BQ174</f>
        <v>0</v>
      </c>
      <c r="Q44" s="682">
        <f t="shared" si="23"/>
        <v>0</v>
      </c>
      <c r="R44" s="680">
        <f>(CSV_CR_SCEN!AW196+CSV_CR_SCEN!BA196)-(CSV_CR_SCEN!BI196+CSV_CR_SCEN!BM196)</f>
        <v>0</v>
      </c>
      <c r="S44" s="681">
        <f>CSV_CR_SCEN!BE196-CSV_CR_SCEN!BQ196</f>
        <v>0</v>
      </c>
      <c r="T44" s="682">
        <f t="shared" si="24"/>
        <v>0</v>
      </c>
      <c r="U44" s="680">
        <f>(CSV_CR_SCEN!AW218+CSV_CR_SCEN!BA218)-(CSV_CR_SCEN!BI218+CSV_CR_SCEN!BM218)</f>
        <v>0</v>
      </c>
      <c r="V44" s="681">
        <f>CSV_CR_SCEN!BE218-CSV_CR_SCEN!BQ218</f>
        <v>0</v>
      </c>
      <c r="W44" s="682">
        <f t="shared" si="25"/>
        <v>0</v>
      </c>
      <c r="X44" s="680">
        <f>(CSV_CR_SCEN!AW240+CSV_CR_SCEN!BA240)-(CSV_CR_SCEN!BI240+CSV_CR_SCEN!BM240)</f>
        <v>0</v>
      </c>
      <c r="Y44" s="681">
        <f>CSV_CR_SCEN!BE240-CSV_CR_SCEN!BQ240</f>
        <v>0</v>
      </c>
    </row>
    <row r="45" spans="1:25" ht="17.25" customHeight="1">
      <c r="A45" s="312"/>
      <c r="B45" s="181">
        <v>39</v>
      </c>
      <c r="C45" s="1396"/>
      <c r="D45" s="432" t="s">
        <v>146</v>
      </c>
      <c r="E45" s="252">
        <f t="shared" si="26"/>
        <v>0</v>
      </c>
      <c r="F45" s="680">
        <f>CSV_CR_SCEN!H197+CSV_CR_SCEN!I197-CSV_CR_SCEN!N197-CSV_CR_SCEN!O197</f>
        <v>0</v>
      </c>
      <c r="G45" s="681">
        <f>CSV_CR_SCEN!J197-CSV_CR_SCEN!P197</f>
        <v>0</v>
      </c>
      <c r="H45" s="682">
        <f t="shared" si="20"/>
        <v>0</v>
      </c>
      <c r="I45" s="680">
        <f>(CSV_CR_SCEN!AW131+CSV_CR_SCEN!BA131)-(CSV_CR_SCEN!BI131+CSV_CR_SCEN!BM131)</f>
        <v>0</v>
      </c>
      <c r="J45" s="681">
        <f>CSV_CR_SCEN!BE131-CSV_CR_SCEN!BQ131</f>
        <v>0</v>
      </c>
      <c r="K45" s="682">
        <f t="shared" si="21"/>
        <v>0</v>
      </c>
      <c r="L45" s="680">
        <f>(CSV_CR_SCEN!AW153+CSV_CR_SCEN!BA153)-(CSV_CR_SCEN!BI153+CSV_CR_SCEN!BM153)</f>
        <v>0</v>
      </c>
      <c r="M45" s="681">
        <f>CSV_CR_SCEN!BE153-CSV_CR_SCEN!BQ153</f>
        <v>0</v>
      </c>
      <c r="N45" s="682">
        <f t="shared" si="22"/>
        <v>0</v>
      </c>
      <c r="O45" s="680">
        <f>(CSV_CR_SCEN!AW175+CSV_CR_SCEN!BA175)-(CSV_CR_SCEN!BI175+CSV_CR_SCEN!BM175)</f>
        <v>0</v>
      </c>
      <c r="P45" s="681">
        <f>CSV_CR_SCEN!BE175-CSV_CR_SCEN!BQ175</f>
        <v>0</v>
      </c>
      <c r="Q45" s="682">
        <f t="shared" si="23"/>
        <v>0</v>
      </c>
      <c r="R45" s="680">
        <f>(CSV_CR_SCEN!AW197+CSV_CR_SCEN!BA197)-(CSV_CR_SCEN!BI197+CSV_CR_SCEN!BM197)</f>
        <v>0</v>
      </c>
      <c r="S45" s="681">
        <f>CSV_CR_SCEN!BE197-CSV_CR_SCEN!BQ197</f>
        <v>0</v>
      </c>
      <c r="T45" s="682">
        <f t="shared" si="24"/>
        <v>0</v>
      </c>
      <c r="U45" s="680">
        <f>(CSV_CR_SCEN!AW219+CSV_CR_SCEN!BA219)-(CSV_CR_SCEN!BI219+CSV_CR_SCEN!BM219)</f>
        <v>0</v>
      </c>
      <c r="V45" s="681">
        <f>CSV_CR_SCEN!BE219-CSV_CR_SCEN!BQ219</f>
        <v>0</v>
      </c>
      <c r="W45" s="682">
        <f t="shared" si="25"/>
        <v>0</v>
      </c>
      <c r="X45" s="680">
        <f>(CSV_CR_SCEN!AW241+CSV_CR_SCEN!BA241)-(CSV_CR_SCEN!BI241+CSV_CR_SCEN!BM241)</f>
        <v>0</v>
      </c>
      <c r="Y45" s="681">
        <f>CSV_CR_SCEN!BE241-CSV_CR_SCEN!BQ241</f>
        <v>0</v>
      </c>
    </row>
    <row r="46" spans="1:25" ht="17.25" customHeight="1">
      <c r="A46" s="312"/>
      <c r="B46" s="181">
        <v>40</v>
      </c>
      <c r="C46" s="1396"/>
      <c r="D46" s="432" t="s">
        <v>186</v>
      </c>
      <c r="E46" s="252">
        <f t="shared" si="26"/>
        <v>0</v>
      </c>
      <c r="F46" s="680">
        <f>CSV_CR_SCEN!H198+CSV_CR_SCEN!I198-CSV_CR_SCEN!N198-CSV_CR_SCEN!O198</f>
        <v>0</v>
      </c>
      <c r="G46" s="681">
        <f>CSV_CR_SCEN!J198-CSV_CR_SCEN!P198</f>
        <v>0</v>
      </c>
      <c r="H46" s="682">
        <f t="shared" si="20"/>
        <v>0</v>
      </c>
      <c r="I46" s="680">
        <f>(CSV_CR_SCEN!AW132+CSV_CR_SCEN!BA132)-(CSV_CR_SCEN!BI132+CSV_CR_SCEN!BM132)</f>
        <v>0</v>
      </c>
      <c r="J46" s="681">
        <f>CSV_CR_SCEN!BE132-CSV_CR_SCEN!BQ132</f>
        <v>0</v>
      </c>
      <c r="K46" s="682">
        <f t="shared" si="21"/>
        <v>0</v>
      </c>
      <c r="L46" s="680">
        <f>(CSV_CR_SCEN!AW154+CSV_CR_SCEN!BA154)-(CSV_CR_SCEN!BI154+CSV_CR_SCEN!BM154)</f>
        <v>0</v>
      </c>
      <c r="M46" s="681">
        <f>CSV_CR_SCEN!BE154-CSV_CR_SCEN!BQ154</f>
        <v>0</v>
      </c>
      <c r="N46" s="682">
        <f t="shared" si="22"/>
        <v>0</v>
      </c>
      <c r="O46" s="680">
        <f>(CSV_CR_SCEN!AW176+CSV_CR_SCEN!BA176)-(CSV_CR_SCEN!BI176+CSV_CR_SCEN!BM176)</f>
        <v>0</v>
      </c>
      <c r="P46" s="681">
        <f>CSV_CR_SCEN!BE176-CSV_CR_SCEN!BQ176</f>
        <v>0</v>
      </c>
      <c r="Q46" s="682">
        <f t="shared" si="23"/>
        <v>0</v>
      </c>
      <c r="R46" s="680">
        <f>(CSV_CR_SCEN!AW198+CSV_CR_SCEN!BA198)-(CSV_CR_SCEN!BI198+CSV_CR_SCEN!BM198)</f>
        <v>0</v>
      </c>
      <c r="S46" s="681">
        <f>CSV_CR_SCEN!BE198-CSV_CR_SCEN!BQ198</f>
        <v>0</v>
      </c>
      <c r="T46" s="682">
        <f t="shared" si="24"/>
        <v>0</v>
      </c>
      <c r="U46" s="680">
        <f>(CSV_CR_SCEN!AW220+CSV_CR_SCEN!BA220)-(CSV_CR_SCEN!BI220+CSV_CR_SCEN!BM220)</f>
        <v>0</v>
      </c>
      <c r="V46" s="681">
        <f>CSV_CR_SCEN!BE220-CSV_CR_SCEN!BQ220</f>
        <v>0</v>
      </c>
      <c r="W46" s="682">
        <f t="shared" si="25"/>
        <v>0</v>
      </c>
      <c r="X46" s="680">
        <f>(CSV_CR_SCEN!AW242+CSV_CR_SCEN!BA242)-(CSV_CR_SCEN!BI242+CSV_CR_SCEN!BM242)</f>
        <v>0</v>
      </c>
      <c r="Y46" s="681">
        <f>CSV_CR_SCEN!BE242-CSV_CR_SCEN!BQ242</f>
        <v>0</v>
      </c>
    </row>
    <row r="47" spans="1:25" s="235" customFormat="1" ht="17.25" customHeight="1">
      <c r="A47" s="318"/>
      <c r="B47" s="181">
        <v>41</v>
      </c>
      <c r="C47" s="1396"/>
      <c r="D47" s="430" t="s">
        <v>185</v>
      </c>
      <c r="E47" s="252">
        <f t="shared" si="26"/>
        <v>0</v>
      </c>
      <c r="F47" s="680">
        <f>CSV_CR_SCEN!H199+CSV_CR_SCEN!I199-CSV_CR_SCEN!N199-CSV_CR_SCEN!O199</f>
        <v>0</v>
      </c>
      <c r="G47" s="681">
        <f>CSV_CR_SCEN!J199-CSV_CR_SCEN!P199</f>
        <v>0</v>
      </c>
      <c r="H47" s="682">
        <f t="shared" si="20"/>
        <v>0</v>
      </c>
      <c r="I47" s="680">
        <f>(CSV_CR_SCEN!AW133+CSV_CR_SCEN!BA133)-(CSV_CR_SCEN!BI133+CSV_CR_SCEN!BM133)</f>
        <v>0</v>
      </c>
      <c r="J47" s="681">
        <f>CSV_CR_SCEN!BE133-CSV_CR_SCEN!BQ133</f>
        <v>0</v>
      </c>
      <c r="K47" s="682">
        <f t="shared" si="21"/>
        <v>0</v>
      </c>
      <c r="L47" s="680">
        <f>(CSV_CR_SCEN!AW155+CSV_CR_SCEN!BA155)-(CSV_CR_SCEN!BI155+CSV_CR_SCEN!BM155)</f>
        <v>0</v>
      </c>
      <c r="M47" s="681">
        <f>CSV_CR_SCEN!BE155-CSV_CR_SCEN!BQ155</f>
        <v>0</v>
      </c>
      <c r="N47" s="682">
        <f t="shared" si="22"/>
        <v>0</v>
      </c>
      <c r="O47" s="680">
        <f>(CSV_CR_SCEN!AW177+CSV_CR_SCEN!BA177)-(CSV_CR_SCEN!BI177+CSV_CR_SCEN!BM177)</f>
        <v>0</v>
      </c>
      <c r="P47" s="681">
        <f>CSV_CR_SCEN!BE177-CSV_CR_SCEN!BQ177</f>
        <v>0</v>
      </c>
      <c r="Q47" s="682">
        <f t="shared" si="23"/>
        <v>0</v>
      </c>
      <c r="R47" s="680">
        <f>(CSV_CR_SCEN!AW199+CSV_CR_SCEN!BA199)-(CSV_CR_SCEN!BI199+CSV_CR_SCEN!BM199)</f>
        <v>0</v>
      </c>
      <c r="S47" s="681">
        <f>CSV_CR_SCEN!BE199-CSV_CR_SCEN!BQ199</f>
        <v>0</v>
      </c>
      <c r="T47" s="682">
        <f t="shared" si="24"/>
        <v>0</v>
      </c>
      <c r="U47" s="680">
        <f>(CSV_CR_SCEN!AW221+CSV_CR_SCEN!BA221)-(CSV_CR_SCEN!BI221+CSV_CR_SCEN!BM221)</f>
        <v>0</v>
      </c>
      <c r="V47" s="681">
        <f>CSV_CR_SCEN!BE221-CSV_CR_SCEN!BQ221</f>
        <v>0</v>
      </c>
      <c r="W47" s="682">
        <f t="shared" si="25"/>
        <v>0</v>
      </c>
      <c r="X47" s="680">
        <f>(CSV_CR_SCEN!AW243+CSV_CR_SCEN!BA243)-(CSV_CR_SCEN!BI243+CSV_CR_SCEN!BM243)</f>
        <v>0</v>
      </c>
      <c r="Y47" s="681">
        <f>CSV_CR_SCEN!BE243-CSV_CR_SCEN!BQ243</f>
        <v>0</v>
      </c>
    </row>
    <row r="48" spans="1:25" ht="17.25" customHeight="1">
      <c r="A48" s="312"/>
      <c r="B48" s="181">
        <v>42</v>
      </c>
      <c r="C48" s="1396"/>
      <c r="D48" s="432" t="s">
        <v>401</v>
      </c>
      <c r="E48" s="252">
        <f t="shared" si="26"/>
        <v>0</v>
      </c>
      <c r="F48" s="680">
        <f>CSV_CR_SCEN!H200+CSV_CR_SCEN!I200-CSV_CR_SCEN!N200-CSV_CR_SCEN!O200</f>
        <v>0</v>
      </c>
      <c r="G48" s="681">
        <f>CSV_CR_SCEN!J200-CSV_CR_SCEN!P200</f>
        <v>0</v>
      </c>
      <c r="H48" s="682">
        <f t="shared" si="20"/>
        <v>0</v>
      </c>
      <c r="I48" s="680">
        <f>(CSV_CR_SCEN!AW134+CSV_CR_SCEN!BA134)-(CSV_CR_SCEN!BI134+CSV_CR_SCEN!BM134)</f>
        <v>0</v>
      </c>
      <c r="J48" s="681">
        <f>CSV_CR_SCEN!BE134-CSV_CR_SCEN!BQ134</f>
        <v>0</v>
      </c>
      <c r="K48" s="682">
        <f t="shared" si="21"/>
        <v>0</v>
      </c>
      <c r="L48" s="680">
        <f>(CSV_CR_SCEN!AW156+CSV_CR_SCEN!BA156)-(CSV_CR_SCEN!BI156+CSV_CR_SCEN!BM156)</f>
        <v>0</v>
      </c>
      <c r="M48" s="681">
        <f>CSV_CR_SCEN!BE156-CSV_CR_SCEN!BQ156</f>
        <v>0</v>
      </c>
      <c r="N48" s="682">
        <f t="shared" si="22"/>
        <v>0</v>
      </c>
      <c r="O48" s="680">
        <f>(CSV_CR_SCEN!AW178+CSV_CR_SCEN!BA178)-(CSV_CR_SCEN!BI178+CSV_CR_SCEN!BM178)</f>
        <v>0</v>
      </c>
      <c r="P48" s="681">
        <f>CSV_CR_SCEN!BE178-CSV_CR_SCEN!BQ178</f>
        <v>0</v>
      </c>
      <c r="Q48" s="682">
        <f t="shared" si="23"/>
        <v>0</v>
      </c>
      <c r="R48" s="680">
        <f>(CSV_CR_SCEN!AW200+CSV_CR_SCEN!BA200)-(CSV_CR_SCEN!BI200+CSV_CR_SCEN!BM200)</f>
        <v>0</v>
      </c>
      <c r="S48" s="681">
        <f>CSV_CR_SCEN!BE200-CSV_CR_SCEN!BQ200</f>
        <v>0</v>
      </c>
      <c r="T48" s="682">
        <f t="shared" si="24"/>
        <v>0</v>
      </c>
      <c r="U48" s="680">
        <f>(CSV_CR_SCEN!AW222+CSV_CR_SCEN!BA222)-(CSV_CR_SCEN!BI222+CSV_CR_SCEN!BM222)</f>
        <v>0</v>
      </c>
      <c r="V48" s="681">
        <f>CSV_CR_SCEN!BE222-CSV_CR_SCEN!BQ222</f>
        <v>0</v>
      </c>
      <c r="W48" s="682">
        <f t="shared" si="25"/>
        <v>0</v>
      </c>
      <c r="X48" s="680">
        <f>(CSV_CR_SCEN!AW244+CSV_CR_SCEN!BA244)-(CSV_CR_SCEN!BI244+CSV_CR_SCEN!BM244)</f>
        <v>0</v>
      </c>
      <c r="Y48" s="681">
        <f>CSV_CR_SCEN!BE244-CSV_CR_SCEN!BQ244</f>
        <v>0</v>
      </c>
    </row>
    <row r="49" spans="1:25" ht="17.25" customHeight="1">
      <c r="A49" s="312"/>
      <c r="B49" s="181">
        <v>43</v>
      </c>
      <c r="C49" s="1396"/>
      <c r="D49" s="432" t="s">
        <v>146</v>
      </c>
      <c r="E49" s="252">
        <f t="shared" si="26"/>
        <v>0</v>
      </c>
      <c r="F49" s="680">
        <f>CSV_CR_SCEN!H201+CSV_CR_SCEN!I201-CSV_CR_SCEN!N201-CSV_CR_SCEN!O201</f>
        <v>0</v>
      </c>
      <c r="G49" s="681">
        <f>CSV_CR_SCEN!J201-CSV_CR_SCEN!P201</f>
        <v>0</v>
      </c>
      <c r="H49" s="682">
        <f t="shared" si="20"/>
        <v>0</v>
      </c>
      <c r="I49" s="680">
        <f>(CSV_CR_SCEN!AW135+CSV_CR_SCEN!BA135)-(CSV_CR_SCEN!BI135+CSV_CR_SCEN!BM135)</f>
        <v>0</v>
      </c>
      <c r="J49" s="681">
        <f>CSV_CR_SCEN!BE135-CSV_CR_SCEN!BQ135</f>
        <v>0</v>
      </c>
      <c r="K49" s="682">
        <f t="shared" si="21"/>
        <v>0</v>
      </c>
      <c r="L49" s="680">
        <f>(CSV_CR_SCEN!AW157+CSV_CR_SCEN!BA157)-(CSV_CR_SCEN!BI157+CSV_CR_SCEN!BM157)</f>
        <v>0</v>
      </c>
      <c r="M49" s="681">
        <f>CSV_CR_SCEN!BE157-CSV_CR_SCEN!BQ157</f>
        <v>0</v>
      </c>
      <c r="N49" s="682">
        <f t="shared" si="22"/>
        <v>0</v>
      </c>
      <c r="O49" s="680">
        <f>(CSV_CR_SCEN!AW179+CSV_CR_SCEN!BA179)-(CSV_CR_SCEN!BI179+CSV_CR_SCEN!BM179)</f>
        <v>0</v>
      </c>
      <c r="P49" s="681">
        <f>CSV_CR_SCEN!BE179-CSV_CR_SCEN!BQ179</f>
        <v>0</v>
      </c>
      <c r="Q49" s="682">
        <f t="shared" si="23"/>
        <v>0</v>
      </c>
      <c r="R49" s="680">
        <f>(CSV_CR_SCEN!AW201+CSV_CR_SCEN!BA201)-(CSV_CR_SCEN!BI201+CSV_CR_SCEN!BM201)</f>
        <v>0</v>
      </c>
      <c r="S49" s="681">
        <f>CSV_CR_SCEN!BE201-CSV_CR_SCEN!BQ201</f>
        <v>0</v>
      </c>
      <c r="T49" s="682">
        <f t="shared" si="24"/>
        <v>0</v>
      </c>
      <c r="U49" s="680">
        <f>(CSV_CR_SCEN!AW223+CSV_CR_SCEN!BA223)-(CSV_CR_SCEN!BI223+CSV_CR_SCEN!BM223)</f>
        <v>0</v>
      </c>
      <c r="V49" s="681">
        <f>CSV_CR_SCEN!BE223-CSV_CR_SCEN!BQ223</f>
        <v>0</v>
      </c>
      <c r="W49" s="682">
        <f t="shared" si="25"/>
        <v>0</v>
      </c>
      <c r="X49" s="680">
        <f>(CSV_CR_SCEN!AW245+CSV_CR_SCEN!BA245)-(CSV_CR_SCEN!BI245+CSV_CR_SCEN!BM245)</f>
        <v>0</v>
      </c>
      <c r="Y49" s="681">
        <f>CSV_CR_SCEN!BE245-CSV_CR_SCEN!BQ245</f>
        <v>0</v>
      </c>
    </row>
    <row r="50" spans="1:25" ht="17.25" customHeight="1">
      <c r="A50" s="312"/>
      <c r="B50" s="181">
        <v>44</v>
      </c>
      <c r="C50" s="1396"/>
      <c r="D50" s="432" t="s">
        <v>186</v>
      </c>
      <c r="E50" s="252">
        <f t="shared" si="26"/>
        <v>0</v>
      </c>
      <c r="F50" s="680">
        <f>CSV_CR_SCEN!H202+CSV_CR_SCEN!I202-CSV_CR_SCEN!N202-CSV_CR_SCEN!O202</f>
        <v>0</v>
      </c>
      <c r="G50" s="681">
        <f>CSV_CR_SCEN!J202-CSV_CR_SCEN!P202</f>
        <v>0</v>
      </c>
      <c r="H50" s="682">
        <f t="shared" si="20"/>
        <v>0</v>
      </c>
      <c r="I50" s="680">
        <f>(CSV_CR_SCEN!AW136+CSV_CR_SCEN!BA136)-(CSV_CR_SCEN!BI136+CSV_CR_SCEN!BM136)</f>
        <v>0</v>
      </c>
      <c r="J50" s="681">
        <f>CSV_CR_SCEN!BE136-CSV_CR_SCEN!BQ136</f>
        <v>0</v>
      </c>
      <c r="K50" s="682">
        <f t="shared" si="21"/>
        <v>0</v>
      </c>
      <c r="L50" s="680">
        <f>(CSV_CR_SCEN!AW158+CSV_CR_SCEN!BA158)-(CSV_CR_SCEN!BI158+CSV_CR_SCEN!BM158)</f>
        <v>0</v>
      </c>
      <c r="M50" s="681">
        <f>CSV_CR_SCEN!BE158-CSV_CR_SCEN!BQ158</f>
        <v>0</v>
      </c>
      <c r="N50" s="682">
        <f t="shared" si="22"/>
        <v>0</v>
      </c>
      <c r="O50" s="680">
        <f>(CSV_CR_SCEN!AW180+CSV_CR_SCEN!BA180)-(CSV_CR_SCEN!BI180+CSV_CR_SCEN!BM180)</f>
        <v>0</v>
      </c>
      <c r="P50" s="681">
        <f>CSV_CR_SCEN!BE180-CSV_CR_SCEN!BQ180</f>
        <v>0</v>
      </c>
      <c r="Q50" s="682">
        <f t="shared" si="23"/>
        <v>0</v>
      </c>
      <c r="R50" s="680">
        <f>(CSV_CR_SCEN!AW202+CSV_CR_SCEN!BA202)-(CSV_CR_SCEN!BI202+CSV_CR_SCEN!BM202)</f>
        <v>0</v>
      </c>
      <c r="S50" s="681">
        <f>CSV_CR_SCEN!BE202-CSV_CR_SCEN!BQ202</f>
        <v>0</v>
      </c>
      <c r="T50" s="682">
        <f t="shared" si="24"/>
        <v>0</v>
      </c>
      <c r="U50" s="680">
        <f>(CSV_CR_SCEN!AW224+CSV_CR_SCEN!BA224)-(CSV_CR_SCEN!BI224+CSV_CR_SCEN!BM224)</f>
        <v>0</v>
      </c>
      <c r="V50" s="681">
        <f>CSV_CR_SCEN!BE224-CSV_CR_SCEN!BQ224</f>
        <v>0</v>
      </c>
      <c r="W50" s="682">
        <f t="shared" si="25"/>
        <v>0</v>
      </c>
      <c r="X50" s="680">
        <f>(CSV_CR_SCEN!AW246+CSV_CR_SCEN!BA246)-(CSV_CR_SCEN!BI246+CSV_CR_SCEN!BM246)</f>
        <v>0</v>
      </c>
      <c r="Y50" s="681">
        <f>CSV_CR_SCEN!BE246-CSV_CR_SCEN!BQ246</f>
        <v>0</v>
      </c>
    </row>
    <row r="51" spans="1:25" ht="17.25" customHeight="1">
      <c r="A51" s="312"/>
      <c r="B51" s="181">
        <v>45</v>
      </c>
      <c r="C51" s="1396"/>
      <c r="D51" s="253" t="s">
        <v>173</v>
      </c>
      <c r="E51" s="252">
        <f t="shared" si="26"/>
        <v>0</v>
      </c>
      <c r="F51" s="680">
        <f>CSV_CR_SCEN!H203+CSV_CR_SCEN!I203-CSV_CR_SCEN!N203-CSV_CR_SCEN!O203</f>
        <v>0</v>
      </c>
      <c r="G51" s="681">
        <f>CSV_CR_SCEN!J203-CSV_CR_SCEN!P203</f>
        <v>0</v>
      </c>
      <c r="H51" s="682">
        <f t="shared" si="20"/>
        <v>0</v>
      </c>
      <c r="I51" s="680">
        <f>(CSV_CR_SCEN!AW137+CSV_CR_SCEN!BA137)-(CSV_CR_SCEN!BI137+CSV_CR_SCEN!BM137)</f>
        <v>0</v>
      </c>
      <c r="J51" s="681">
        <f>CSV_CR_SCEN!BE137-CSV_CR_SCEN!BQ137</f>
        <v>0</v>
      </c>
      <c r="K51" s="682">
        <f t="shared" si="21"/>
        <v>0</v>
      </c>
      <c r="L51" s="680"/>
      <c r="M51" s="681"/>
      <c r="N51" s="682">
        <f t="shared" si="22"/>
        <v>0</v>
      </c>
      <c r="O51" s="680">
        <f>(CSV_CR_SCEN!AW181+CSV_CR_SCEN!BA181)-(CSV_CR_SCEN!BI181+CSV_CR_SCEN!BM181)</f>
        <v>0</v>
      </c>
      <c r="P51" s="681">
        <f>CSV_CR_SCEN!BE181-CSV_CR_SCEN!BQ181</f>
        <v>0</v>
      </c>
      <c r="Q51" s="682">
        <f t="shared" si="23"/>
        <v>0</v>
      </c>
      <c r="R51" s="680">
        <f>(CSV_CR_SCEN!AW203+CSV_CR_SCEN!BA203)-(CSV_CR_SCEN!BI203+CSV_CR_SCEN!BM203)</f>
        <v>0</v>
      </c>
      <c r="S51" s="681">
        <f>CSV_CR_SCEN!BE203-CSV_CR_SCEN!BQ203</f>
        <v>0</v>
      </c>
      <c r="T51" s="682">
        <f t="shared" si="24"/>
        <v>0</v>
      </c>
      <c r="U51" s="680">
        <f>(CSV_CR_SCEN!AW225+CSV_CR_SCEN!BA225)-(CSV_CR_SCEN!BI225+CSV_CR_SCEN!BM225)</f>
        <v>0</v>
      </c>
      <c r="V51" s="681">
        <f>CSV_CR_SCEN!BE225-CSV_CR_SCEN!BQ225</f>
        <v>0</v>
      </c>
      <c r="W51" s="682">
        <f t="shared" si="25"/>
        <v>0</v>
      </c>
      <c r="X51" s="680">
        <f>(CSV_CR_SCEN!AW247+CSV_CR_SCEN!BA247)-(CSV_CR_SCEN!BI247+CSV_CR_SCEN!BM247)</f>
        <v>0</v>
      </c>
      <c r="Y51" s="681">
        <f>CSV_CR_SCEN!BE247-CSV_CR_SCEN!BQ247</f>
        <v>0</v>
      </c>
    </row>
    <row r="52" spans="1:25" ht="17.25" customHeight="1" thickBot="1">
      <c r="A52" s="312"/>
      <c r="B52" s="288">
        <v>46</v>
      </c>
      <c r="C52" s="1396"/>
      <c r="D52" s="666" t="s">
        <v>639</v>
      </c>
      <c r="E52" s="886"/>
      <c r="F52" s="887"/>
      <c r="G52" s="888"/>
      <c r="H52" s="890"/>
      <c r="I52" s="887"/>
      <c r="J52" s="888"/>
      <c r="K52" s="890"/>
      <c r="L52" s="887"/>
      <c r="M52" s="888"/>
      <c r="N52" s="890"/>
      <c r="O52" s="887"/>
      <c r="P52" s="888"/>
      <c r="Q52" s="890"/>
      <c r="R52" s="887"/>
      <c r="S52" s="888"/>
      <c r="T52" s="890"/>
      <c r="U52" s="887"/>
      <c r="V52" s="888"/>
      <c r="W52" s="890"/>
      <c r="X52" s="887"/>
      <c r="Y52" s="888"/>
    </row>
    <row r="53" spans="1:25" ht="17.25" customHeight="1">
      <c r="A53" s="312"/>
      <c r="B53" s="64">
        <v>47</v>
      </c>
      <c r="C53" s="1397" t="s">
        <v>459</v>
      </c>
      <c r="D53" s="644" t="s">
        <v>189</v>
      </c>
      <c r="E53" s="673">
        <f>IFERROR(E7/E31,0)</f>
        <v>0</v>
      </c>
      <c r="F53" s="674">
        <f>IFERROR(F7/F31,0)</f>
        <v>0</v>
      </c>
      <c r="G53" s="675">
        <f t="shared" ref="E53:G74" si="27">IFERROR(G7/G31,0)</f>
        <v>0</v>
      </c>
      <c r="H53" s="891"/>
      <c r="I53" s="892"/>
      <c r="J53" s="893"/>
      <c r="K53" s="891"/>
      <c r="L53" s="892"/>
      <c r="M53" s="893"/>
      <c r="N53" s="891"/>
      <c r="O53" s="892"/>
      <c r="P53" s="893"/>
      <c r="Q53" s="891"/>
      <c r="R53" s="892"/>
      <c r="S53" s="893"/>
      <c r="T53" s="891"/>
      <c r="U53" s="892"/>
      <c r="V53" s="893"/>
      <c r="W53" s="891"/>
      <c r="X53" s="892"/>
      <c r="Y53" s="893"/>
    </row>
    <row r="54" spans="1:25" ht="17.25" customHeight="1">
      <c r="A54" s="312"/>
      <c r="B54" s="181">
        <v>48</v>
      </c>
      <c r="C54" s="1396"/>
      <c r="D54" s="667" t="s">
        <v>400</v>
      </c>
      <c r="E54" s="676">
        <f t="shared" si="27"/>
        <v>0</v>
      </c>
      <c r="F54" s="677">
        <f t="shared" si="27"/>
        <v>0</v>
      </c>
      <c r="G54" s="678">
        <f t="shared" si="27"/>
        <v>0</v>
      </c>
      <c r="H54" s="158"/>
      <c r="I54" s="1"/>
      <c r="J54" s="881"/>
      <c r="K54" s="158"/>
      <c r="L54" s="1"/>
      <c r="M54" s="881"/>
      <c r="N54" s="158"/>
      <c r="O54" s="1"/>
      <c r="P54" s="881"/>
      <c r="Q54" s="158"/>
      <c r="R54" s="1"/>
      <c r="S54" s="881"/>
      <c r="T54" s="158"/>
      <c r="U54" s="1"/>
      <c r="V54" s="881"/>
      <c r="W54" s="158"/>
      <c r="X54" s="1"/>
      <c r="Y54" s="881"/>
    </row>
    <row r="55" spans="1:25" ht="17.25" customHeight="1">
      <c r="A55" s="312"/>
      <c r="B55" s="181">
        <v>49</v>
      </c>
      <c r="C55" s="1396"/>
      <c r="D55" s="432" t="s">
        <v>585</v>
      </c>
      <c r="E55" s="676">
        <f t="shared" si="27"/>
        <v>0</v>
      </c>
      <c r="F55" s="677">
        <f t="shared" si="27"/>
        <v>0</v>
      </c>
      <c r="G55" s="678">
        <f t="shared" si="27"/>
        <v>0</v>
      </c>
      <c r="H55" s="158"/>
      <c r="I55" s="1"/>
      <c r="J55" s="881"/>
      <c r="K55" s="158"/>
      <c r="L55" s="1"/>
      <c r="M55" s="881"/>
      <c r="N55" s="158"/>
      <c r="O55" s="1"/>
      <c r="P55" s="881"/>
      <c r="Q55" s="158"/>
      <c r="R55" s="1"/>
      <c r="S55" s="881"/>
      <c r="T55" s="158"/>
      <c r="U55" s="1"/>
      <c r="V55" s="881"/>
      <c r="W55" s="158"/>
      <c r="X55" s="1"/>
      <c r="Y55" s="881"/>
    </row>
    <row r="56" spans="1:25" ht="17.25" customHeight="1">
      <c r="A56" s="312"/>
      <c r="B56" s="181">
        <v>50</v>
      </c>
      <c r="C56" s="1396"/>
      <c r="D56" s="432" t="s">
        <v>583</v>
      </c>
      <c r="E56" s="676">
        <f t="shared" si="27"/>
        <v>0</v>
      </c>
      <c r="F56" s="677">
        <f t="shared" si="27"/>
        <v>0</v>
      </c>
      <c r="G56" s="678">
        <f t="shared" si="27"/>
        <v>0</v>
      </c>
      <c r="H56" s="158"/>
      <c r="I56" s="1"/>
      <c r="J56" s="881"/>
      <c r="K56" s="158"/>
      <c r="L56" s="1"/>
      <c r="M56" s="881"/>
      <c r="N56" s="158"/>
      <c r="O56" s="1"/>
      <c r="P56" s="881"/>
      <c r="Q56" s="158"/>
      <c r="R56" s="1"/>
      <c r="S56" s="881"/>
      <c r="T56" s="158"/>
      <c r="U56" s="1"/>
      <c r="V56" s="881"/>
      <c r="W56" s="158"/>
      <c r="X56" s="1"/>
      <c r="Y56" s="881"/>
    </row>
    <row r="57" spans="1:25" ht="17.25" customHeight="1">
      <c r="A57" s="312"/>
      <c r="B57" s="181">
        <v>51</v>
      </c>
      <c r="C57" s="1396"/>
      <c r="D57" s="432" t="s">
        <v>584</v>
      </c>
      <c r="E57" s="676">
        <f t="shared" si="27"/>
        <v>0</v>
      </c>
      <c r="F57" s="677">
        <f t="shared" si="27"/>
        <v>0</v>
      </c>
      <c r="G57" s="678">
        <f t="shared" si="27"/>
        <v>0</v>
      </c>
      <c r="H57" s="158"/>
      <c r="I57" s="1"/>
      <c r="J57" s="881"/>
      <c r="K57" s="158"/>
      <c r="L57" s="1"/>
      <c r="M57" s="881"/>
      <c r="N57" s="158"/>
      <c r="O57" s="1"/>
      <c r="P57" s="881"/>
      <c r="Q57" s="158"/>
      <c r="R57" s="1"/>
      <c r="S57" s="881"/>
      <c r="T57" s="158"/>
      <c r="U57" s="1"/>
      <c r="V57" s="881"/>
      <c r="W57" s="158"/>
      <c r="X57" s="1"/>
      <c r="Y57" s="881"/>
    </row>
    <row r="58" spans="1:25" ht="17.25" customHeight="1">
      <c r="A58" s="312"/>
      <c r="B58" s="181">
        <v>52</v>
      </c>
      <c r="C58" s="1396"/>
      <c r="D58" s="667" t="s">
        <v>180</v>
      </c>
      <c r="E58" s="676">
        <f t="shared" si="27"/>
        <v>0</v>
      </c>
      <c r="F58" s="677">
        <f t="shared" si="27"/>
        <v>0</v>
      </c>
      <c r="G58" s="678">
        <f t="shared" si="27"/>
        <v>0</v>
      </c>
      <c r="H58" s="158"/>
      <c r="I58" s="1"/>
      <c r="J58" s="881"/>
      <c r="K58" s="158"/>
      <c r="L58" s="1"/>
      <c r="M58" s="881"/>
      <c r="N58" s="158"/>
      <c r="O58" s="1"/>
      <c r="P58" s="881"/>
      <c r="Q58" s="158"/>
      <c r="R58" s="1"/>
      <c r="S58" s="881"/>
      <c r="T58" s="158"/>
      <c r="U58" s="1"/>
      <c r="V58" s="881"/>
      <c r="W58" s="158"/>
      <c r="X58" s="1"/>
      <c r="Y58" s="881"/>
    </row>
    <row r="59" spans="1:25" ht="17.25" customHeight="1">
      <c r="A59" s="312"/>
      <c r="B59" s="181">
        <v>53</v>
      </c>
      <c r="C59" s="1396"/>
      <c r="D59" s="667" t="s">
        <v>150</v>
      </c>
      <c r="E59" s="676">
        <f t="shared" si="27"/>
        <v>0</v>
      </c>
      <c r="F59" s="677">
        <f>IFERROR(F13/F37,0)</f>
        <v>0</v>
      </c>
      <c r="G59" s="678">
        <f t="shared" si="27"/>
        <v>0</v>
      </c>
      <c r="H59" s="158"/>
      <c r="I59" s="1"/>
      <c r="J59" s="881"/>
      <c r="K59" s="158"/>
      <c r="L59" s="1"/>
      <c r="M59" s="881"/>
      <c r="N59" s="158"/>
      <c r="O59" s="1"/>
      <c r="P59" s="881"/>
      <c r="Q59" s="158"/>
      <c r="R59" s="1"/>
      <c r="S59" s="881"/>
      <c r="T59" s="158"/>
      <c r="U59" s="1"/>
      <c r="V59" s="881"/>
      <c r="W59" s="158"/>
      <c r="X59" s="1"/>
      <c r="Y59" s="881"/>
    </row>
    <row r="60" spans="1:25" ht="17.25" customHeight="1">
      <c r="A60" s="312"/>
      <c r="B60" s="181">
        <v>54</v>
      </c>
      <c r="C60" s="1396"/>
      <c r="D60" s="667" t="s">
        <v>151</v>
      </c>
      <c r="E60" s="676">
        <f t="shared" si="27"/>
        <v>0</v>
      </c>
      <c r="F60" s="677">
        <f t="shared" si="27"/>
        <v>0</v>
      </c>
      <c r="G60" s="678">
        <f t="shared" si="27"/>
        <v>0</v>
      </c>
      <c r="H60" s="158"/>
      <c r="I60" s="1"/>
      <c r="J60" s="881"/>
      <c r="K60" s="158"/>
      <c r="L60" s="1"/>
      <c r="M60" s="881"/>
      <c r="N60" s="158"/>
      <c r="O60" s="1"/>
      <c r="P60" s="881"/>
      <c r="Q60" s="158"/>
      <c r="R60" s="1"/>
      <c r="S60" s="881"/>
      <c r="T60" s="158"/>
      <c r="U60" s="1"/>
      <c r="V60" s="881"/>
      <c r="W60" s="158"/>
      <c r="X60" s="1"/>
      <c r="Y60" s="881"/>
    </row>
    <row r="61" spans="1:25" ht="17.25" customHeight="1">
      <c r="A61" s="312"/>
      <c r="B61" s="181">
        <v>55</v>
      </c>
      <c r="C61" s="1396"/>
      <c r="D61" s="667" t="s">
        <v>152</v>
      </c>
      <c r="E61" s="676">
        <f t="shared" si="27"/>
        <v>0</v>
      </c>
      <c r="F61" s="677">
        <f t="shared" si="27"/>
        <v>0</v>
      </c>
      <c r="G61" s="678">
        <f t="shared" si="27"/>
        <v>0</v>
      </c>
      <c r="H61" s="158"/>
      <c r="I61" s="1"/>
      <c r="J61" s="881"/>
      <c r="K61" s="158"/>
      <c r="L61" s="1"/>
      <c r="M61" s="881"/>
      <c r="N61" s="158"/>
      <c r="O61" s="1"/>
      <c r="P61" s="881"/>
      <c r="Q61" s="158"/>
      <c r="R61" s="1"/>
      <c r="S61" s="881"/>
      <c r="T61" s="158"/>
      <c r="U61" s="1"/>
      <c r="V61" s="881"/>
      <c r="W61" s="158"/>
      <c r="X61" s="1"/>
      <c r="Y61" s="881"/>
    </row>
    <row r="62" spans="1:25" ht="17.25" customHeight="1">
      <c r="A62" s="312"/>
      <c r="B62" s="181">
        <v>56</v>
      </c>
      <c r="C62" s="1396"/>
      <c r="D62" s="667" t="s">
        <v>145</v>
      </c>
      <c r="E62" s="676">
        <f t="shared" si="27"/>
        <v>0</v>
      </c>
      <c r="F62" s="677">
        <f t="shared" si="27"/>
        <v>0</v>
      </c>
      <c r="G62" s="678">
        <f t="shared" si="27"/>
        <v>0</v>
      </c>
      <c r="H62" s="158"/>
      <c r="I62" s="1"/>
      <c r="J62" s="881"/>
      <c r="K62" s="158"/>
      <c r="L62" s="1"/>
      <c r="M62" s="881"/>
      <c r="N62" s="158"/>
      <c r="O62" s="1"/>
      <c r="P62" s="881"/>
      <c r="Q62" s="158"/>
      <c r="R62" s="1"/>
      <c r="S62" s="881"/>
      <c r="T62" s="158"/>
      <c r="U62" s="1"/>
      <c r="V62" s="881"/>
      <c r="W62" s="158"/>
      <c r="X62" s="1"/>
      <c r="Y62" s="881"/>
    </row>
    <row r="63" spans="1:25" ht="17.25" customHeight="1">
      <c r="A63" s="312"/>
      <c r="B63" s="181">
        <v>57</v>
      </c>
      <c r="C63" s="1396"/>
      <c r="D63" s="667" t="s">
        <v>181</v>
      </c>
      <c r="E63" s="676">
        <f t="shared" si="27"/>
        <v>0</v>
      </c>
      <c r="F63" s="677">
        <f t="shared" si="27"/>
        <v>0</v>
      </c>
      <c r="G63" s="678">
        <f t="shared" si="27"/>
        <v>0</v>
      </c>
      <c r="H63" s="158"/>
      <c r="I63" s="1"/>
      <c r="J63" s="881"/>
      <c r="K63" s="158"/>
      <c r="L63" s="1"/>
      <c r="M63" s="881"/>
      <c r="N63" s="158"/>
      <c r="O63" s="1"/>
      <c r="P63" s="881"/>
      <c r="Q63" s="158"/>
      <c r="R63" s="1"/>
      <c r="S63" s="881"/>
      <c r="T63" s="158"/>
      <c r="U63" s="1"/>
      <c r="V63" s="881"/>
      <c r="W63" s="158"/>
      <c r="X63" s="1"/>
      <c r="Y63" s="881"/>
    </row>
    <row r="64" spans="1:25" ht="17.25" customHeight="1">
      <c r="A64" s="312"/>
      <c r="B64" s="181">
        <v>58</v>
      </c>
      <c r="C64" s="1396"/>
      <c r="D64" s="645" t="s">
        <v>146</v>
      </c>
      <c r="E64" s="676">
        <f t="shared" si="27"/>
        <v>0</v>
      </c>
      <c r="F64" s="677">
        <f t="shared" si="27"/>
        <v>0</v>
      </c>
      <c r="G64" s="678">
        <f t="shared" si="27"/>
        <v>0</v>
      </c>
      <c r="H64" s="158"/>
      <c r="I64" s="1"/>
      <c r="J64" s="881"/>
      <c r="K64" s="158"/>
      <c r="L64" s="1"/>
      <c r="M64" s="881"/>
      <c r="N64" s="158"/>
      <c r="O64" s="1"/>
      <c r="P64" s="881"/>
      <c r="Q64" s="158"/>
      <c r="R64" s="1"/>
      <c r="S64" s="881"/>
      <c r="T64" s="158"/>
      <c r="U64" s="1"/>
      <c r="V64" s="881"/>
      <c r="W64" s="158"/>
      <c r="X64" s="1"/>
      <c r="Y64" s="881"/>
    </row>
    <row r="65" spans="1:25" ht="17.25" customHeight="1">
      <c r="A65" s="312"/>
      <c r="B65" s="181">
        <v>59</v>
      </c>
      <c r="C65" s="1396"/>
      <c r="D65" s="645" t="s">
        <v>153</v>
      </c>
      <c r="E65" s="676">
        <f t="shared" si="27"/>
        <v>0</v>
      </c>
      <c r="F65" s="677">
        <f t="shared" si="27"/>
        <v>0</v>
      </c>
      <c r="G65" s="678">
        <f>IFERROR(G19/G43,0)</f>
        <v>0</v>
      </c>
      <c r="H65" s="158"/>
      <c r="I65" s="1"/>
      <c r="J65" s="881"/>
      <c r="K65" s="158"/>
      <c r="L65" s="1"/>
      <c r="M65" s="881"/>
      <c r="N65" s="158"/>
      <c r="O65" s="1"/>
      <c r="P65" s="881"/>
      <c r="Q65" s="158"/>
      <c r="R65" s="1"/>
      <c r="S65" s="881"/>
      <c r="T65" s="158"/>
      <c r="U65" s="1"/>
      <c r="V65" s="881"/>
      <c r="W65" s="158"/>
      <c r="X65" s="1"/>
      <c r="Y65" s="881"/>
    </row>
    <row r="66" spans="1:25" ht="17.25" customHeight="1">
      <c r="A66" s="312"/>
      <c r="B66" s="181">
        <v>60</v>
      </c>
      <c r="C66" s="1396"/>
      <c r="D66" s="667" t="s">
        <v>148</v>
      </c>
      <c r="E66" s="676">
        <f t="shared" si="27"/>
        <v>0</v>
      </c>
      <c r="F66" s="677">
        <f t="shared" si="27"/>
        <v>0</v>
      </c>
      <c r="G66" s="678">
        <f t="shared" si="27"/>
        <v>0</v>
      </c>
      <c r="H66" s="158"/>
      <c r="I66" s="1"/>
      <c r="J66" s="881"/>
      <c r="K66" s="158"/>
      <c r="L66" s="1"/>
      <c r="M66" s="881"/>
      <c r="N66" s="158"/>
      <c r="O66" s="1"/>
      <c r="P66" s="881"/>
      <c r="Q66" s="158"/>
      <c r="R66" s="1"/>
      <c r="S66" s="881"/>
      <c r="T66" s="158"/>
      <c r="U66" s="1"/>
      <c r="V66" s="881"/>
      <c r="W66" s="158"/>
      <c r="X66" s="1"/>
      <c r="Y66" s="881"/>
    </row>
    <row r="67" spans="1:25" ht="17.25" customHeight="1">
      <c r="A67" s="312"/>
      <c r="B67" s="181">
        <v>61</v>
      </c>
      <c r="C67" s="1396"/>
      <c r="D67" s="645" t="s">
        <v>146</v>
      </c>
      <c r="E67" s="676">
        <f t="shared" si="27"/>
        <v>0</v>
      </c>
      <c r="F67" s="677">
        <f t="shared" si="27"/>
        <v>0</v>
      </c>
      <c r="G67" s="678">
        <f t="shared" si="27"/>
        <v>0</v>
      </c>
      <c r="H67" s="158"/>
      <c r="I67" s="1"/>
      <c r="J67" s="881"/>
      <c r="K67" s="158"/>
      <c r="L67" s="1"/>
      <c r="M67" s="881"/>
      <c r="N67" s="158"/>
      <c r="O67" s="1"/>
      <c r="P67" s="881"/>
      <c r="Q67" s="158"/>
      <c r="R67" s="1"/>
      <c r="S67" s="881"/>
      <c r="T67" s="158"/>
      <c r="U67" s="1"/>
      <c r="V67" s="881"/>
      <c r="W67" s="158"/>
      <c r="X67" s="1"/>
      <c r="Y67" s="881"/>
    </row>
    <row r="68" spans="1:25" ht="17.25" customHeight="1">
      <c r="A68" s="312"/>
      <c r="B68" s="181">
        <v>62</v>
      </c>
      <c r="C68" s="1396"/>
      <c r="D68" s="645" t="s">
        <v>186</v>
      </c>
      <c r="E68" s="676">
        <f t="shared" si="27"/>
        <v>0</v>
      </c>
      <c r="F68" s="677">
        <f t="shared" si="27"/>
        <v>0</v>
      </c>
      <c r="G68" s="678">
        <f t="shared" si="27"/>
        <v>0</v>
      </c>
      <c r="H68" s="158"/>
      <c r="I68" s="1"/>
      <c r="J68" s="881"/>
      <c r="K68" s="158"/>
      <c r="L68" s="1"/>
      <c r="M68" s="881"/>
      <c r="N68" s="158"/>
      <c r="O68" s="1"/>
      <c r="P68" s="881"/>
      <c r="Q68" s="158"/>
      <c r="R68" s="1"/>
      <c r="S68" s="881"/>
      <c r="T68" s="158"/>
      <c r="U68" s="1"/>
      <c r="V68" s="881"/>
      <c r="W68" s="158"/>
      <c r="X68" s="1"/>
      <c r="Y68" s="881"/>
    </row>
    <row r="69" spans="1:25" s="235" customFormat="1" ht="17.25" customHeight="1">
      <c r="A69" s="318"/>
      <c r="B69" s="181">
        <v>63</v>
      </c>
      <c r="C69" s="1396"/>
      <c r="D69" s="667" t="s">
        <v>185</v>
      </c>
      <c r="E69" s="676">
        <f t="shared" si="27"/>
        <v>0</v>
      </c>
      <c r="F69" s="677">
        <f t="shared" si="27"/>
        <v>0</v>
      </c>
      <c r="G69" s="678">
        <f t="shared" si="27"/>
        <v>0</v>
      </c>
      <c r="H69" s="158"/>
      <c r="I69" s="1"/>
      <c r="J69" s="881"/>
      <c r="K69" s="158"/>
      <c r="L69" s="1"/>
      <c r="M69" s="881"/>
      <c r="N69" s="158"/>
      <c r="O69" s="1"/>
      <c r="P69" s="881"/>
      <c r="Q69" s="158"/>
      <c r="R69" s="1"/>
      <c r="S69" s="881"/>
      <c r="T69" s="158"/>
      <c r="U69" s="1"/>
      <c r="V69" s="881"/>
      <c r="W69" s="158"/>
      <c r="X69" s="1"/>
      <c r="Y69" s="881"/>
    </row>
    <row r="70" spans="1:25" ht="17.25" customHeight="1">
      <c r="A70" s="312"/>
      <c r="B70" s="181">
        <v>64</v>
      </c>
      <c r="C70" s="1396"/>
      <c r="D70" s="645" t="s">
        <v>401</v>
      </c>
      <c r="E70" s="676">
        <f t="shared" si="27"/>
        <v>0</v>
      </c>
      <c r="F70" s="677">
        <f t="shared" si="27"/>
        <v>0</v>
      </c>
      <c r="G70" s="678">
        <f t="shared" si="27"/>
        <v>0</v>
      </c>
      <c r="H70" s="158"/>
      <c r="I70" s="1"/>
      <c r="J70" s="881"/>
      <c r="K70" s="158"/>
      <c r="L70" s="1"/>
      <c r="M70" s="881"/>
      <c r="N70" s="158"/>
      <c r="O70" s="1"/>
      <c r="P70" s="881"/>
      <c r="Q70" s="158"/>
      <c r="R70" s="1"/>
      <c r="S70" s="881"/>
      <c r="T70" s="158"/>
      <c r="U70" s="1"/>
      <c r="V70" s="881"/>
      <c r="W70" s="158"/>
      <c r="X70" s="1"/>
      <c r="Y70" s="881"/>
    </row>
    <row r="71" spans="1:25" ht="17.25" customHeight="1">
      <c r="A71" s="312"/>
      <c r="B71" s="181">
        <v>65</v>
      </c>
      <c r="C71" s="1396"/>
      <c r="D71" s="645" t="s">
        <v>146</v>
      </c>
      <c r="E71" s="676">
        <f t="shared" si="27"/>
        <v>0</v>
      </c>
      <c r="F71" s="677">
        <f t="shared" si="27"/>
        <v>0</v>
      </c>
      <c r="G71" s="678">
        <f t="shared" si="27"/>
        <v>0</v>
      </c>
      <c r="H71" s="158"/>
      <c r="I71" s="1"/>
      <c r="J71" s="881"/>
      <c r="K71" s="158"/>
      <c r="L71" s="1"/>
      <c r="M71" s="881"/>
      <c r="N71" s="158"/>
      <c r="O71" s="1"/>
      <c r="P71" s="881"/>
      <c r="Q71" s="158"/>
      <c r="R71" s="1"/>
      <c r="S71" s="881"/>
      <c r="T71" s="158"/>
      <c r="U71" s="1"/>
      <c r="V71" s="881"/>
      <c r="W71" s="158"/>
      <c r="X71" s="1"/>
      <c r="Y71" s="881"/>
    </row>
    <row r="72" spans="1:25" ht="17.25" customHeight="1">
      <c r="A72" s="312"/>
      <c r="B72" s="181">
        <v>66</v>
      </c>
      <c r="C72" s="1396"/>
      <c r="D72" s="645" t="s">
        <v>186</v>
      </c>
      <c r="E72" s="676">
        <f t="shared" si="27"/>
        <v>0</v>
      </c>
      <c r="F72" s="677">
        <f t="shared" si="27"/>
        <v>0</v>
      </c>
      <c r="G72" s="678">
        <f t="shared" si="27"/>
        <v>0</v>
      </c>
      <c r="H72" s="158"/>
      <c r="I72" s="1"/>
      <c r="J72" s="881"/>
      <c r="K72" s="158"/>
      <c r="L72" s="1"/>
      <c r="M72" s="881"/>
      <c r="N72" s="158"/>
      <c r="O72" s="1"/>
      <c r="P72" s="881"/>
      <c r="Q72" s="158"/>
      <c r="R72" s="1"/>
      <c r="S72" s="881"/>
      <c r="T72" s="158"/>
      <c r="U72" s="1"/>
      <c r="V72" s="881"/>
      <c r="W72" s="158"/>
      <c r="X72" s="1"/>
      <c r="Y72" s="881"/>
    </row>
    <row r="73" spans="1:25" ht="17.25" customHeight="1">
      <c r="A73" s="312"/>
      <c r="B73" s="181">
        <v>67</v>
      </c>
      <c r="C73" s="1396"/>
      <c r="D73" s="668" t="s">
        <v>173</v>
      </c>
      <c r="E73" s="676">
        <f t="shared" si="27"/>
        <v>0</v>
      </c>
      <c r="F73" s="677">
        <f t="shared" si="27"/>
        <v>0</v>
      </c>
      <c r="G73" s="678">
        <f t="shared" si="27"/>
        <v>0</v>
      </c>
      <c r="H73" s="158"/>
      <c r="I73" s="1"/>
      <c r="J73" s="881"/>
      <c r="K73" s="158"/>
      <c r="L73" s="1"/>
      <c r="M73" s="881"/>
      <c r="N73" s="158"/>
      <c r="O73" s="1"/>
      <c r="P73" s="881"/>
      <c r="Q73" s="158"/>
      <c r="R73" s="1"/>
      <c r="S73" s="881"/>
      <c r="T73" s="158"/>
      <c r="U73" s="1"/>
      <c r="V73" s="881"/>
      <c r="W73" s="158"/>
      <c r="X73" s="1"/>
      <c r="Y73" s="881"/>
    </row>
    <row r="74" spans="1:25" ht="17.25" customHeight="1" thickBot="1">
      <c r="A74" s="312"/>
      <c r="B74" s="288">
        <v>68</v>
      </c>
      <c r="C74" s="1398"/>
      <c r="D74" s="669" t="s">
        <v>639</v>
      </c>
      <c r="E74" s="679">
        <f t="shared" si="27"/>
        <v>0</v>
      </c>
      <c r="F74" s="887"/>
      <c r="G74" s="888"/>
      <c r="H74" s="894"/>
      <c r="I74" s="887"/>
      <c r="J74" s="888"/>
      <c r="K74" s="894"/>
      <c r="L74" s="887"/>
      <c r="M74" s="888"/>
      <c r="N74" s="894"/>
      <c r="O74" s="887"/>
      <c r="P74" s="888"/>
      <c r="Q74" s="894"/>
      <c r="R74" s="887"/>
      <c r="S74" s="888"/>
      <c r="T74" s="894"/>
      <c r="U74" s="887"/>
      <c r="V74" s="888"/>
      <c r="W74" s="894"/>
      <c r="X74" s="887"/>
      <c r="Y74" s="888"/>
    </row>
    <row r="78" spans="1:25">
      <c r="G78" s="683"/>
    </row>
  </sheetData>
  <mergeCells count="13">
    <mergeCell ref="C31:C52"/>
    <mergeCell ref="C53:C74"/>
    <mergeCell ref="H4:P4"/>
    <mergeCell ref="Q4:Y4"/>
    <mergeCell ref="H5:J5"/>
    <mergeCell ref="K5:M5"/>
    <mergeCell ref="N5:P5"/>
    <mergeCell ref="Q5:S5"/>
    <mergeCell ref="T5:V5"/>
    <mergeCell ref="W5:Y5"/>
    <mergeCell ref="E4:G4"/>
    <mergeCell ref="E5:G5"/>
    <mergeCell ref="C7:C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6" tint="-0.499984740745262"/>
    <pageSetUpPr autoPageBreaks="0"/>
  </sheetPr>
  <dimension ref="A1:V22"/>
  <sheetViews>
    <sheetView showGridLines="0" zoomScale="70" zoomScaleNormal="70" workbookViewId="0">
      <selection activeCell="T15" sqref="T15"/>
    </sheetView>
  </sheetViews>
  <sheetFormatPr defaultColWidth="9.28515625" defaultRowHeight="15"/>
  <cols>
    <col min="1" max="1" width="4.7109375" style="118" customWidth="1"/>
    <col min="2" max="2" width="7.42578125" style="118" customWidth="1"/>
    <col min="3" max="3" width="16.7109375" style="118" hidden="1" customWidth="1"/>
    <col min="4" max="4" width="47.28515625" style="118" hidden="1" customWidth="1"/>
    <col min="5" max="5" width="49.28515625" style="118" hidden="1" customWidth="1"/>
    <col min="6" max="6" width="21.7109375" style="118" hidden="1" customWidth="1"/>
    <col min="7" max="7" width="54.28515625" style="118" hidden="1" customWidth="1"/>
    <col min="8" max="8" width="12.42578125" style="118" customWidth="1"/>
    <col min="9" max="9" width="12.7109375" style="118" customWidth="1"/>
    <col min="10" max="10" width="11.28515625" style="118" customWidth="1"/>
    <col min="11" max="11" width="16.28515625" style="118" bestFit="1" customWidth="1"/>
    <col min="12" max="12" width="71.7109375" style="118" customWidth="1"/>
    <col min="13" max="14" width="18.28515625" style="118" customWidth="1"/>
    <col min="15" max="15" width="13.28515625" style="118" customWidth="1"/>
    <col min="16" max="16" width="16.7109375" style="118" customWidth="1"/>
    <col min="17" max="17" width="8.7109375" style="118" customWidth="1"/>
    <col min="18" max="18" width="9.28515625" style="118"/>
    <col min="19" max="19" width="13.28515625" style="118" customWidth="1"/>
    <col min="20" max="20" width="16.7109375" style="118" customWidth="1"/>
    <col min="21" max="21" width="8.7109375" style="118" customWidth="1"/>
    <col min="22" max="22" width="9.28515625" style="118"/>
  </cols>
  <sheetData>
    <row r="1" spans="1:22" ht="4.9000000000000004" customHeight="1">
      <c r="A1" s="298"/>
      <c r="B1" s="298"/>
      <c r="C1" s="304" t="s">
        <v>129</v>
      </c>
      <c r="D1" s="304" t="s">
        <v>129</v>
      </c>
      <c r="E1" s="304" t="s">
        <v>129</v>
      </c>
      <c r="F1" s="304" t="s">
        <v>129</v>
      </c>
      <c r="G1" s="304" t="s">
        <v>129</v>
      </c>
      <c r="H1"/>
      <c r="I1"/>
      <c r="J1"/>
      <c r="K1"/>
      <c r="L1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 ht="34.5">
      <c r="A2" s="298"/>
      <c r="B2" s="321"/>
      <c r="C2" s="321"/>
      <c r="D2" s="321"/>
      <c r="E2" s="321"/>
      <c r="F2" s="321"/>
      <c r="G2" s="321"/>
      <c r="H2" s="448" t="s">
        <v>288</v>
      </c>
      <c r="I2" s="448"/>
      <c r="J2" s="448"/>
      <c r="K2" s="448"/>
      <c r="L2"/>
      <c r="M2" s="322"/>
      <c r="N2" s="322"/>
      <c r="O2" s="322"/>
      <c r="P2" s="322"/>
      <c r="Q2" s="298"/>
      <c r="R2" s="298"/>
      <c r="S2" s="322"/>
      <c r="T2" s="322"/>
      <c r="U2" s="298"/>
      <c r="V2" s="298"/>
    </row>
    <row r="3" spans="1:22" ht="34.5">
      <c r="A3" s="298"/>
      <c r="B3" s="321"/>
      <c r="C3" s="321"/>
      <c r="D3" s="321"/>
      <c r="E3" s="321"/>
      <c r="F3" s="321"/>
      <c r="G3" s="321"/>
      <c r="H3" s="447"/>
      <c r="I3" s="448"/>
      <c r="J3"/>
      <c r="K3" s="448"/>
      <c r="L3"/>
      <c r="M3" s="322"/>
      <c r="N3" s="322"/>
      <c r="O3" s="322"/>
      <c r="P3" s="322"/>
      <c r="Q3" s="298"/>
      <c r="R3" s="298"/>
      <c r="S3" s="322"/>
      <c r="T3" s="322"/>
      <c r="U3" s="298"/>
      <c r="V3" s="298"/>
    </row>
    <row r="4" spans="1:22" ht="26.65" customHeight="1" thickBot="1">
      <c r="A4" s="302"/>
      <c r="B4" s="312"/>
      <c r="C4" s="312"/>
      <c r="D4" s="312"/>
      <c r="E4" s="312"/>
      <c r="F4" s="312"/>
      <c r="G4" s="312"/>
      <c r="H4" s="532"/>
      <c r="I4" s="58"/>
      <c r="J4" s="449"/>
      <c r="K4" s="449"/>
      <c r="L4" s="450"/>
      <c r="M4" s="323"/>
      <c r="N4" s="323"/>
      <c r="O4" s="323"/>
      <c r="P4" s="323"/>
      <c r="Q4" s="302"/>
      <c r="R4" s="302"/>
      <c r="S4" s="323"/>
      <c r="T4" s="323"/>
      <c r="U4" s="302"/>
      <c r="V4" s="302"/>
    </row>
    <row r="5" spans="1:22" ht="15" customHeight="1" thickBot="1">
      <c r="A5" s="302"/>
      <c r="B5" s="302"/>
      <c r="C5" s="302"/>
      <c r="D5" s="302"/>
      <c r="E5" s="302"/>
      <c r="F5" s="302"/>
      <c r="G5" s="302"/>
      <c r="J5" s="451"/>
      <c r="M5" s="9">
        <v>1</v>
      </c>
      <c r="N5" s="10">
        <v>2</v>
      </c>
      <c r="O5" s="10">
        <v>3</v>
      </c>
      <c r="P5" s="10">
        <v>4</v>
      </c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1">
        <v>10</v>
      </c>
    </row>
    <row r="6" spans="1:22" ht="47.25" customHeight="1" thickBot="1">
      <c r="M6" s="1435" t="s">
        <v>686</v>
      </c>
      <c r="N6" s="1436"/>
      <c r="O6" s="1435" t="s">
        <v>722</v>
      </c>
      <c r="P6" s="1436"/>
      <c r="Q6" s="1425" t="s">
        <v>683</v>
      </c>
      <c r="R6" s="1425" t="s">
        <v>683</v>
      </c>
      <c r="S6" s="1432" t="s">
        <v>723</v>
      </c>
      <c r="T6" s="1432"/>
      <c r="U6" s="1425" t="s">
        <v>683</v>
      </c>
      <c r="V6" s="1425" t="s">
        <v>683</v>
      </c>
    </row>
    <row r="7" spans="1:22" ht="14.65" customHeight="1" thickBot="1">
      <c r="L7" s="453" t="s">
        <v>652</v>
      </c>
      <c r="M7" s="1430" t="s">
        <v>687</v>
      </c>
      <c r="N7" s="1433" t="s">
        <v>295</v>
      </c>
      <c r="O7" s="1426" t="s">
        <v>296</v>
      </c>
      <c r="P7" s="1428" t="s">
        <v>591</v>
      </c>
      <c r="Q7" s="1425"/>
      <c r="R7" s="1425"/>
      <c r="S7" s="1426" t="s">
        <v>296</v>
      </c>
      <c r="T7" s="1428" t="s">
        <v>591</v>
      </c>
      <c r="U7" s="1425"/>
      <c r="V7" s="1425"/>
    </row>
    <row r="8" spans="1:22" ht="83.65" customHeight="1" thickBot="1">
      <c r="B8" s="289" t="s">
        <v>282</v>
      </c>
      <c r="C8" s="210" t="s">
        <v>6</v>
      </c>
      <c r="D8" s="211" t="s">
        <v>156</v>
      </c>
      <c r="E8" s="212" t="s">
        <v>157</v>
      </c>
      <c r="F8" s="212" t="s">
        <v>158</v>
      </c>
      <c r="G8" s="211" t="s">
        <v>159</v>
      </c>
      <c r="H8" s="160" t="s">
        <v>6</v>
      </c>
      <c r="I8" s="1413" t="s">
        <v>289</v>
      </c>
      <c r="J8" s="1414"/>
      <c r="K8" s="1414"/>
      <c r="L8" s="1415"/>
      <c r="M8" s="1431"/>
      <c r="N8" s="1434"/>
      <c r="O8" s="1427"/>
      <c r="P8" s="1429"/>
      <c r="Q8" s="1425"/>
      <c r="R8" s="1425"/>
      <c r="S8" s="1427"/>
      <c r="T8" s="1429"/>
      <c r="U8" s="1425"/>
      <c r="V8" s="1425"/>
    </row>
    <row r="9" spans="1:22" ht="44.65" customHeight="1">
      <c r="A9" s="302"/>
      <c r="B9" s="17">
        <v>1</v>
      </c>
      <c r="C9" s="213" t="s">
        <v>4</v>
      </c>
      <c r="D9" s="214" t="s">
        <v>11</v>
      </c>
      <c r="E9" s="214" t="s">
        <v>32</v>
      </c>
      <c r="F9" s="216" t="s">
        <v>0</v>
      </c>
      <c r="G9" s="215" t="s">
        <v>1</v>
      </c>
      <c r="H9" s="1408" t="s">
        <v>183</v>
      </c>
      <c r="I9" s="1416" t="s">
        <v>290</v>
      </c>
      <c r="J9" s="922" t="s">
        <v>160</v>
      </c>
      <c r="K9" s="922" t="s">
        <v>590</v>
      </c>
      <c r="L9" s="923" t="s">
        <v>478</v>
      </c>
      <c r="M9" s="229"/>
      <c r="N9" s="230">
        <f>CSV_MR_FULL_REVAL!J17</f>
        <v>0</v>
      </c>
      <c r="O9" s="157"/>
      <c r="P9" s="926">
        <f>CSV_MR_FULL_REVAL!O17</f>
        <v>0</v>
      </c>
      <c r="Q9" s="161"/>
      <c r="R9" s="163"/>
      <c r="S9" s="157"/>
      <c r="T9" s="926">
        <f>CSV_MR_FULL_REVAL!T17</f>
        <v>0</v>
      </c>
      <c r="U9" s="161"/>
      <c r="V9" s="163"/>
    </row>
    <row r="10" spans="1:22" ht="30" customHeight="1">
      <c r="A10" s="302"/>
      <c r="B10" s="17">
        <v>2</v>
      </c>
      <c r="C10" s="213" t="s">
        <v>4</v>
      </c>
      <c r="D10" s="214" t="s">
        <v>11</v>
      </c>
      <c r="E10" s="214" t="s">
        <v>2</v>
      </c>
      <c r="F10" s="218" t="s">
        <v>99</v>
      </c>
      <c r="G10" s="215" t="s">
        <v>8</v>
      </c>
      <c r="H10" s="1409"/>
      <c r="I10" s="1417"/>
      <c r="J10" s="1411" t="s">
        <v>291</v>
      </c>
      <c r="K10" s="1411" t="s">
        <v>293</v>
      </c>
      <c r="L10" s="924" t="s">
        <v>161</v>
      </c>
      <c r="M10" s="231"/>
      <c r="N10" s="232">
        <f>CSV_MR_FULL_REVAL!J21</f>
        <v>0</v>
      </c>
      <c r="O10" s="236">
        <f>CSV_MR_FULL_REVAL!N21</f>
        <v>0</v>
      </c>
      <c r="P10" s="234"/>
      <c r="Q10" s="162"/>
      <c r="R10" s="164"/>
      <c r="S10" s="236">
        <f>CSV_MR_FULL_REVAL!S21</f>
        <v>0</v>
      </c>
      <c r="T10" s="234"/>
      <c r="U10" s="162"/>
      <c r="V10" s="164"/>
    </row>
    <row r="11" spans="1:22" ht="30" customHeight="1" thickBot="1">
      <c r="A11" s="302"/>
      <c r="B11" s="17">
        <v>3</v>
      </c>
      <c r="C11" s="213" t="s">
        <v>4</v>
      </c>
      <c r="D11" s="214" t="s">
        <v>11</v>
      </c>
      <c r="E11" s="217" t="s">
        <v>2</v>
      </c>
      <c r="F11" s="216" t="s">
        <v>99</v>
      </c>
      <c r="G11" s="215" t="s">
        <v>100</v>
      </c>
      <c r="H11" s="1409"/>
      <c r="I11" s="1418"/>
      <c r="J11" s="1412"/>
      <c r="K11" s="1412"/>
      <c r="L11" s="929" t="s">
        <v>292</v>
      </c>
      <c r="M11" s="233"/>
      <c r="N11" s="927">
        <f>CSV_MR_FULL_REVAL!J25</f>
        <v>0</v>
      </c>
      <c r="O11" s="928">
        <f>CSV_MR_FULL_REVAL!N25</f>
        <v>0</v>
      </c>
      <c r="P11" s="789"/>
      <c r="Q11" s="162"/>
      <c r="R11" s="164"/>
      <c r="S11" s="928">
        <f>CSV_MR_FULL_REVAL!S25</f>
        <v>0</v>
      </c>
      <c r="T11" s="789"/>
      <c r="U11" s="162"/>
      <c r="V11" s="164"/>
    </row>
    <row r="12" spans="1:22" ht="30" customHeight="1">
      <c r="A12" s="302"/>
      <c r="B12" s="17">
        <v>4</v>
      </c>
      <c r="C12" s="214" t="s">
        <v>4</v>
      </c>
      <c r="D12" s="214" t="s">
        <v>10</v>
      </c>
      <c r="E12" s="220" t="s">
        <v>101</v>
      </c>
      <c r="F12" s="219"/>
      <c r="G12" s="213"/>
      <c r="H12" s="1409"/>
      <c r="I12" s="1419" t="s">
        <v>294</v>
      </c>
      <c r="J12" s="1420"/>
      <c r="K12" s="1420"/>
      <c r="L12" s="930" t="s">
        <v>610</v>
      </c>
      <c r="M12" s="229"/>
      <c r="N12" s="935"/>
      <c r="O12" s="229"/>
      <c r="P12" s="937"/>
      <c r="Q12" s="162"/>
      <c r="R12" s="164"/>
      <c r="S12" s="936">
        <f>-CSV_MR_RESERVE!H12</f>
        <v>0</v>
      </c>
      <c r="T12" s="937"/>
      <c r="U12" s="162"/>
      <c r="V12" s="164"/>
    </row>
    <row r="13" spans="1:22" ht="30" customHeight="1">
      <c r="A13" s="302"/>
      <c r="B13" s="17">
        <v>5</v>
      </c>
      <c r="C13" s="214" t="s">
        <v>4</v>
      </c>
      <c r="D13" s="214" t="s">
        <v>10</v>
      </c>
      <c r="E13" s="220" t="s">
        <v>102</v>
      </c>
      <c r="F13" s="219"/>
      <c r="G13" s="213"/>
      <c r="H13" s="1409"/>
      <c r="I13" s="1421"/>
      <c r="J13" s="1422"/>
      <c r="K13" s="1422"/>
      <c r="L13" s="925" t="s">
        <v>611</v>
      </c>
      <c r="M13" s="231"/>
      <c r="N13" s="234"/>
      <c r="O13" s="231"/>
      <c r="P13" s="938"/>
      <c r="Q13" s="162"/>
      <c r="R13" s="164"/>
      <c r="S13" s="228">
        <f>-CSV_MR_RESERVE!H16</f>
        <v>0</v>
      </c>
      <c r="T13" s="938"/>
      <c r="U13" s="162"/>
      <c r="V13" s="164"/>
    </row>
    <row r="14" spans="1:22" ht="30" customHeight="1" thickBot="1">
      <c r="A14" s="302"/>
      <c r="B14" s="17">
        <v>6</v>
      </c>
      <c r="C14" s="214" t="s">
        <v>4</v>
      </c>
      <c r="D14" s="217" t="s">
        <v>10</v>
      </c>
      <c r="E14" s="220" t="s">
        <v>103</v>
      </c>
      <c r="F14" s="219"/>
      <c r="G14" s="213"/>
      <c r="H14" s="1409"/>
      <c r="I14" s="1423"/>
      <c r="J14" s="1424"/>
      <c r="K14" s="1424"/>
      <c r="L14" s="931" t="s">
        <v>612</v>
      </c>
      <c r="M14" s="233"/>
      <c r="N14" s="789"/>
      <c r="O14" s="939"/>
      <c r="P14" s="789"/>
      <c r="Q14" s="162"/>
      <c r="R14" s="164"/>
      <c r="S14" s="939"/>
      <c r="T14" s="940">
        <f>-CSV_MR_RESERVE!H20</f>
        <v>0</v>
      </c>
      <c r="U14" s="162"/>
      <c r="V14" s="164"/>
    </row>
    <row r="15" spans="1:22" ht="35.65" customHeight="1" thickBot="1">
      <c r="A15" s="302"/>
      <c r="B15" s="17">
        <v>7</v>
      </c>
      <c r="C15" s="221" t="s">
        <v>4</v>
      </c>
      <c r="D15" s="222" t="s">
        <v>9</v>
      </c>
      <c r="E15" s="223"/>
      <c r="F15" s="224"/>
      <c r="G15" s="225"/>
      <c r="H15" s="1410"/>
      <c r="I15" s="1405" t="s">
        <v>149</v>
      </c>
      <c r="J15" s="1406"/>
      <c r="K15" s="1406"/>
      <c r="L15" s="1407"/>
      <c r="M15" s="932"/>
      <c r="N15" s="933"/>
      <c r="O15" s="934">
        <f>O10+O11</f>
        <v>0</v>
      </c>
      <c r="P15" s="934">
        <f>P9</f>
        <v>0</v>
      </c>
      <c r="Q15" s="790"/>
      <c r="R15" s="791"/>
      <c r="S15" s="934">
        <f>S10+S11+S12+S13</f>
        <v>0</v>
      </c>
      <c r="T15" s="934">
        <f>T9+T14</f>
        <v>0</v>
      </c>
      <c r="U15" s="790"/>
      <c r="V15" s="791"/>
    </row>
    <row r="16" spans="1:22" ht="35.65" customHeight="1">
      <c r="A16" s="302"/>
      <c r="B16" s="302"/>
      <c r="C16" s="302"/>
      <c r="D16" s="302"/>
      <c r="E16" s="302"/>
      <c r="F16" s="302"/>
      <c r="G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</row>
    <row r="17" spans="1:22" ht="0.4" customHeight="1" thickBot="1">
      <c r="A17" s="302"/>
      <c r="B17" s="16">
        <v>24</v>
      </c>
      <c r="C17" s="302"/>
      <c r="D17" s="302"/>
      <c r="E17" s="302"/>
      <c r="F17" s="302"/>
      <c r="G17" s="302"/>
      <c r="L17" s="159" t="s">
        <v>178</v>
      </c>
      <c r="M17" s="246"/>
      <c r="N17" s="302"/>
      <c r="O17" s="302"/>
      <c r="P17" s="302"/>
      <c r="Q17" s="302"/>
      <c r="R17" s="302"/>
      <c r="S17" s="302"/>
      <c r="T17" s="302"/>
      <c r="U17" s="302"/>
      <c r="V17" s="302"/>
    </row>
    <row r="18" spans="1:22" ht="0.4" customHeight="1" thickBot="1">
      <c r="A18" s="302"/>
      <c r="B18" s="206">
        <v>25</v>
      </c>
      <c r="C18" s="302"/>
      <c r="D18" s="302"/>
      <c r="E18" s="302"/>
      <c r="F18" s="302"/>
      <c r="G18" s="302"/>
      <c r="L18" s="159" t="s">
        <v>179</v>
      </c>
      <c r="M18" s="246"/>
      <c r="N18" s="302"/>
      <c r="O18" s="302"/>
      <c r="P18" s="302"/>
      <c r="Q18" s="302"/>
      <c r="R18" s="302"/>
      <c r="S18" s="302"/>
      <c r="T18" s="302"/>
      <c r="U18" s="302"/>
      <c r="V18" s="302"/>
    </row>
    <row r="19" spans="1:22" ht="0.4" customHeight="1">
      <c r="A19" s="302"/>
      <c r="B19" s="302"/>
      <c r="C19" s="302"/>
      <c r="D19" s="302"/>
      <c r="E19" s="302"/>
      <c r="F19" s="302"/>
      <c r="G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</row>
    <row r="20" spans="1:22" ht="0.4" customHeight="1" thickBot="1">
      <c r="A20" s="302"/>
      <c r="B20" s="237">
        <v>26</v>
      </c>
      <c r="C20" s="302"/>
      <c r="D20" s="302"/>
      <c r="E20" s="302"/>
      <c r="F20" s="302"/>
      <c r="G20" s="302"/>
      <c r="L20" s="159" t="s">
        <v>162</v>
      </c>
      <c r="M20" s="178">
        <f>IFERROR(MIN(MAX(1,M18/M17),1.5),0)</f>
        <v>0</v>
      </c>
      <c r="N20" s="302"/>
      <c r="O20" s="302"/>
      <c r="P20" s="302"/>
      <c r="Q20" s="302"/>
      <c r="R20" s="302"/>
      <c r="S20" s="302"/>
      <c r="T20" s="302"/>
      <c r="U20" s="302"/>
      <c r="V20" s="302"/>
    </row>
    <row r="21" spans="1:22" ht="0.4" customHeight="1"/>
    <row r="22" spans="1:22" ht="0.4" customHeight="1"/>
  </sheetData>
  <mergeCells count="20">
    <mergeCell ref="U6:U8"/>
    <mergeCell ref="V6:V8"/>
    <mergeCell ref="S7:S8"/>
    <mergeCell ref="T7:T8"/>
    <mergeCell ref="M7:M8"/>
    <mergeCell ref="S6:T6"/>
    <mergeCell ref="N7:N8"/>
    <mergeCell ref="M6:N6"/>
    <mergeCell ref="O6:P6"/>
    <mergeCell ref="O7:O8"/>
    <mergeCell ref="P7:P8"/>
    <mergeCell ref="Q6:Q8"/>
    <mergeCell ref="R6:R8"/>
    <mergeCell ref="I15:L15"/>
    <mergeCell ref="H9:H15"/>
    <mergeCell ref="K10:K11"/>
    <mergeCell ref="I8:L8"/>
    <mergeCell ref="I9:I11"/>
    <mergeCell ref="J10:J11"/>
    <mergeCell ref="I12:K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5">
    <tabColor theme="6" tint="-0.499984740745262"/>
    <pageSetUpPr autoPageBreaks="0"/>
  </sheetPr>
  <dimension ref="A1:W25"/>
  <sheetViews>
    <sheetView showGridLines="0" zoomScale="60" zoomScaleNormal="60" workbookViewId="0">
      <pane xSplit="6" ySplit="13" topLeftCell="G14" activePane="bottomRight" state="frozen"/>
      <selection pane="topRight" activeCell="G1" sqref="G1"/>
      <selection pane="bottomLeft" activeCell="A14" sqref="A14"/>
      <selection pane="bottomRight" activeCell="P11" sqref="P11:P13"/>
    </sheetView>
  </sheetViews>
  <sheetFormatPr defaultColWidth="9.28515625" defaultRowHeight="15"/>
  <cols>
    <col min="1" max="1" width="1.7109375" customWidth="1"/>
    <col min="2" max="2" width="8.42578125" customWidth="1"/>
    <col min="3" max="3" width="21.42578125" customWidth="1"/>
    <col min="4" max="4" width="13.42578125" customWidth="1"/>
    <col min="5" max="5" width="31.5703125" customWidth="1"/>
    <col min="6" max="6" width="21.28515625" customWidth="1"/>
    <col min="7" max="23" width="17.7109375" customWidth="1"/>
    <col min="24" max="24" width="8.42578125" customWidth="1"/>
  </cols>
  <sheetData>
    <row r="1" spans="1:23" ht="22.9" customHeight="1">
      <c r="A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43.15" customHeight="1" thickBot="1">
      <c r="A2" s="298"/>
      <c r="C2" s="397" t="s">
        <v>297</v>
      </c>
      <c r="F2" s="454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22.9" customHeight="1" thickBot="1">
      <c r="A3" s="298"/>
      <c r="F3" s="454"/>
      <c r="G3" s="175">
        <v>1</v>
      </c>
      <c r="H3" s="176">
        <v>2</v>
      </c>
      <c r="I3" s="176">
        <v>3</v>
      </c>
      <c r="J3" s="176">
        <v>4</v>
      </c>
      <c r="K3" s="176">
        <v>5</v>
      </c>
      <c r="L3" s="176">
        <v>6</v>
      </c>
      <c r="M3" s="176">
        <v>7</v>
      </c>
      <c r="N3" s="176">
        <v>8</v>
      </c>
      <c r="O3" s="176">
        <v>9</v>
      </c>
      <c r="P3" s="176">
        <v>10</v>
      </c>
      <c r="Q3" s="176">
        <v>11</v>
      </c>
      <c r="R3" s="176">
        <v>12</v>
      </c>
      <c r="S3" s="176">
        <v>13</v>
      </c>
      <c r="T3" s="176">
        <v>14</v>
      </c>
      <c r="U3" s="176">
        <v>15</v>
      </c>
      <c r="V3" s="176">
        <v>16</v>
      </c>
      <c r="W3" s="942">
        <v>17</v>
      </c>
    </row>
    <row r="4" spans="1:23" ht="22.9" customHeight="1" thickBot="1">
      <c r="A4" s="298"/>
      <c r="F4" s="454"/>
      <c r="G4" s="1465"/>
      <c r="H4" s="1466"/>
      <c r="I4" s="1466"/>
      <c r="J4" s="1466"/>
      <c r="K4" s="1466"/>
      <c r="L4" s="1466"/>
      <c r="M4" s="1467"/>
      <c r="N4" s="1465" t="s">
        <v>227</v>
      </c>
      <c r="O4" s="1466"/>
      <c r="P4" s="1466"/>
      <c r="Q4" s="1466"/>
      <c r="R4" s="1467"/>
      <c r="S4" s="1465" t="s">
        <v>183</v>
      </c>
      <c r="T4" s="1466"/>
      <c r="U4" s="1466"/>
      <c r="V4" s="1466"/>
      <c r="W4" s="1467"/>
    </row>
    <row r="5" spans="1:23" ht="22.9" customHeight="1" thickBot="1">
      <c r="A5" s="298"/>
      <c r="F5" s="454"/>
      <c r="G5" s="1471" t="s">
        <v>685</v>
      </c>
      <c r="H5" s="1471"/>
      <c r="I5" s="1471"/>
      <c r="J5" s="1471"/>
      <c r="K5" s="1471"/>
      <c r="L5" s="1471"/>
      <c r="M5" s="1471"/>
      <c r="N5" s="1469" t="s">
        <v>210</v>
      </c>
      <c r="O5" s="1469"/>
      <c r="P5" s="1469"/>
      <c r="Q5" s="1469"/>
      <c r="R5" s="1469"/>
      <c r="S5" s="1469" t="s">
        <v>210</v>
      </c>
      <c r="T5" s="1469"/>
      <c r="U5" s="1469"/>
      <c r="V5" s="1469"/>
      <c r="W5" s="1469"/>
    </row>
    <row r="6" spans="1:23" ht="30" customHeight="1" thickBot="1">
      <c r="A6" s="298"/>
      <c r="F6" s="454"/>
      <c r="G6" s="1468" t="s">
        <v>304</v>
      </c>
      <c r="H6" s="1468"/>
      <c r="I6" s="1470"/>
      <c r="J6" s="1468" t="s">
        <v>295</v>
      </c>
      <c r="K6" s="1468"/>
      <c r="L6" s="1468"/>
      <c r="M6" s="1468"/>
      <c r="N6" s="1468" t="s">
        <v>310</v>
      </c>
      <c r="O6" s="1468"/>
      <c r="P6" s="1468"/>
      <c r="Q6" s="1468"/>
      <c r="R6" s="1468"/>
      <c r="S6" s="1468" t="s">
        <v>310</v>
      </c>
      <c r="T6" s="1468"/>
      <c r="U6" s="1468"/>
      <c r="V6" s="1468"/>
      <c r="W6" s="1468"/>
    </row>
    <row r="7" spans="1:23" ht="9.6" customHeight="1">
      <c r="A7" s="298"/>
      <c r="F7" s="454"/>
      <c r="G7" s="1437" t="s">
        <v>144</v>
      </c>
      <c r="H7" s="1438" t="s">
        <v>305</v>
      </c>
      <c r="I7" s="1462" t="s">
        <v>306</v>
      </c>
      <c r="J7" s="1437" t="s">
        <v>144</v>
      </c>
      <c r="K7" s="1438" t="s">
        <v>305</v>
      </c>
      <c r="L7" s="1438" t="s">
        <v>306</v>
      </c>
      <c r="M7" s="1459" t="s">
        <v>307</v>
      </c>
      <c r="N7" s="1437" t="s">
        <v>144</v>
      </c>
      <c r="O7" s="1438"/>
      <c r="P7" s="1443" t="s">
        <v>309</v>
      </c>
      <c r="Q7" s="1443" t="s">
        <v>309</v>
      </c>
      <c r="R7" s="1446" t="s">
        <v>309</v>
      </c>
      <c r="S7" s="1437" t="s">
        <v>144</v>
      </c>
      <c r="T7" s="1438"/>
      <c r="U7" s="1443" t="s">
        <v>309</v>
      </c>
      <c r="V7" s="1443" t="s">
        <v>309</v>
      </c>
      <c r="W7" s="1446" t="s">
        <v>309</v>
      </c>
    </row>
    <row r="8" spans="1:23" ht="9.6" customHeight="1">
      <c r="A8" s="298"/>
      <c r="F8" s="454"/>
      <c r="G8" s="1439"/>
      <c r="H8" s="1440"/>
      <c r="I8" s="1463"/>
      <c r="J8" s="1439"/>
      <c r="K8" s="1440"/>
      <c r="L8" s="1440"/>
      <c r="M8" s="1460"/>
      <c r="N8" s="1439"/>
      <c r="O8" s="1440"/>
      <c r="P8" s="1444"/>
      <c r="Q8" s="1444"/>
      <c r="R8" s="1447"/>
      <c r="S8" s="1439"/>
      <c r="T8" s="1440"/>
      <c r="U8" s="1444"/>
      <c r="V8" s="1444"/>
      <c r="W8" s="1447"/>
    </row>
    <row r="9" spans="1:23" ht="9.6" customHeight="1">
      <c r="A9" s="298"/>
      <c r="F9" s="454"/>
      <c r="G9" s="1439"/>
      <c r="H9" s="1440"/>
      <c r="I9" s="1463"/>
      <c r="J9" s="1439"/>
      <c r="K9" s="1440"/>
      <c r="L9" s="1440"/>
      <c r="M9" s="1460"/>
      <c r="N9" s="1439"/>
      <c r="O9" s="1440"/>
      <c r="P9" s="1444"/>
      <c r="Q9" s="1444"/>
      <c r="R9" s="1447"/>
      <c r="S9" s="1439"/>
      <c r="T9" s="1440"/>
      <c r="U9" s="1444"/>
      <c r="V9" s="1444"/>
      <c r="W9" s="1447"/>
    </row>
    <row r="10" spans="1:23" ht="9.6" customHeight="1">
      <c r="A10" s="298"/>
      <c r="F10" s="454"/>
      <c r="G10" s="1439"/>
      <c r="H10" s="1440"/>
      <c r="I10" s="1463"/>
      <c r="J10" s="1439"/>
      <c r="K10" s="1440"/>
      <c r="L10" s="1440"/>
      <c r="M10" s="1460"/>
      <c r="N10" s="1441"/>
      <c r="O10" s="1442"/>
      <c r="P10" s="1445"/>
      <c r="Q10" s="1445"/>
      <c r="R10" s="1448"/>
      <c r="S10" s="1441"/>
      <c r="T10" s="1442"/>
      <c r="U10" s="1445"/>
      <c r="V10" s="1445"/>
      <c r="W10" s="1448"/>
    </row>
    <row r="11" spans="1:23" ht="9.6" customHeight="1">
      <c r="A11" s="298"/>
      <c r="F11" s="454"/>
      <c r="G11" s="1439"/>
      <c r="H11" s="1440"/>
      <c r="I11" s="1463"/>
      <c r="J11" s="1439"/>
      <c r="K11" s="1440"/>
      <c r="L11" s="1440"/>
      <c r="M11" s="1460"/>
      <c r="N11" s="1449" t="s">
        <v>308</v>
      </c>
      <c r="O11" s="1451" t="s">
        <v>592</v>
      </c>
      <c r="P11" s="1453" t="s">
        <v>688</v>
      </c>
      <c r="Q11" s="1453" t="s">
        <v>689</v>
      </c>
      <c r="R11" s="1456" t="s">
        <v>690</v>
      </c>
      <c r="S11" s="1449" t="s">
        <v>308</v>
      </c>
      <c r="T11" s="1451" t="s">
        <v>592</v>
      </c>
      <c r="U11" s="1453" t="s">
        <v>688</v>
      </c>
      <c r="V11" s="1453" t="s">
        <v>689</v>
      </c>
      <c r="W11" s="1456" t="s">
        <v>690</v>
      </c>
    </row>
    <row r="12" spans="1:23" ht="16.5" customHeight="1" thickBot="1">
      <c r="A12" s="298"/>
      <c r="F12" s="415" t="s">
        <v>652</v>
      </c>
      <c r="G12" s="1439"/>
      <c r="H12" s="1440"/>
      <c r="I12" s="1463"/>
      <c r="J12" s="1439"/>
      <c r="K12" s="1440"/>
      <c r="L12" s="1440"/>
      <c r="M12" s="1460"/>
      <c r="N12" s="1439"/>
      <c r="O12" s="1440"/>
      <c r="P12" s="1454"/>
      <c r="Q12" s="1454"/>
      <c r="R12" s="1457"/>
      <c r="S12" s="1439"/>
      <c r="T12" s="1440"/>
      <c r="U12" s="1454"/>
      <c r="V12" s="1454"/>
      <c r="W12" s="1457"/>
    </row>
    <row r="13" spans="1:23" ht="40.15" customHeight="1" thickBot="1">
      <c r="A13" s="298"/>
      <c r="B13" s="168" t="s">
        <v>282</v>
      </c>
      <c r="C13" s="170" t="s">
        <v>298</v>
      </c>
      <c r="D13" s="172" t="s">
        <v>299</v>
      </c>
      <c r="E13" s="174" t="s">
        <v>300</v>
      </c>
      <c r="F13" s="172" t="s">
        <v>301</v>
      </c>
      <c r="G13" s="1450"/>
      <c r="H13" s="1452"/>
      <c r="I13" s="1464"/>
      <c r="J13" s="1450"/>
      <c r="K13" s="1452"/>
      <c r="L13" s="1452"/>
      <c r="M13" s="1461"/>
      <c r="N13" s="1450"/>
      <c r="O13" s="1452"/>
      <c r="P13" s="1455"/>
      <c r="Q13" s="1455"/>
      <c r="R13" s="1458"/>
      <c r="S13" s="1450"/>
      <c r="T13" s="1452"/>
      <c r="U13" s="1455"/>
      <c r="V13" s="1455"/>
      <c r="W13" s="1458"/>
    </row>
    <row r="14" spans="1:23" ht="63.75">
      <c r="A14" s="298"/>
      <c r="B14" s="169">
        <v>1</v>
      </c>
      <c r="C14" s="171" t="s">
        <v>160</v>
      </c>
      <c r="D14" s="173" t="s">
        <v>590</v>
      </c>
      <c r="E14" s="1300" t="s">
        <v>479</v>
      </c>
      <c r="F14" s="1301" t="s">
        <v>302</v>
      </c>
      <c r="G14" s="327"/>
      <c r="H14" s="328"/>
      <c r="I14" s="329"/>
      <c r="J14" s="330"/>
      <c r="K14" s="328"/>
      <c r="L14" s="328"/>
      <c r="M14" s="329"/>
      <c r="N14" s="158"/>
      <c r="O14" s="328"/>
      <c r="P14" s="328"/>
      <c r="Q14" s="328"/>
      <c r="R14" s="329"/>
      <c r="S14" s="158"/>
      <c r="T14" s="328"/>
      <c r="U14" s="328"/>
      <c r="V14" s="328"/>
      <c r="W14" s="329"/>
    </row>
    <row r="15" spans="1:23" ht="63.75">
      <c r="A15" s="298"/>
      <c r="B15" s="169">
        <v>2</v>
      </c>
      <c r="C15" s="171" t="s">
        <v>160</v>
      </c>
      <c r="D15" s="173" t="s">
        <v>590</v>
      </c>
      <c r="E15" s="1300" t="s">
        <v>479</v>
      </c>
      <c r="F15" s="1301" t="s">
        <v>303</v>
      </c>
      <c r="G15" s="327"/>
      <c r="H15" s="328"/>
      <c r="I15" s="329"/>
      <c r="J15" s="330"/>
      <c r="K15" s="328"/>
      <c r="L15" s="328"/>
      <c r="M15" s="329"/>
      <c r="N15" s="158"/>
      <c r="O15" s="328"/>
      <c r="P15" s="328"/>
      <c r="Q15" s="570"/>
      <c r="R15" s="329"/>
      <c r="S15" s="158"/>
      <c r="T15" s="328"/>
      <c r="U15" s="328"/>
      <c r="V15" s="570"/>
      <c r="W15" s="329"/>
    </row>
    <row r="16" spans="1:23" ht="63.75">
      <c r="A16" s="298"/>
      <c r="B16" s="169">
        <v>3</v>
      </c>
      <c r="C16" s="171" t="s">
        <v>160</v>
      </c>
      <c r="D16" s="173" t="s">
        <v>590</v>
      </c>
      <c r="E16" s="1300" t="s">
        <v>479</v>
      </c>
      <c r="F16" s="1301" t="s">
        <v>147</v>
      </c>
      <c r="G16" s="327"/>
      <c r="H16" s="328"/>
      <c r="I16" s="329"/>
      <c r="J16" s="330"/>
      <c r="K16" s="328"/>
      <c r="L16" s="328"/>
      <c r="M16" s="329"/>
      <c r="N16" s="158"/>
      <c r="O16" s="328"/>
      <c r="P16" s="328"/>
      <c r="Q16" s="328"/>
      <c r="R16" s="329"/>
      <c r="S16" s="158"/>
      <c r="T16" s="328"/>
      <c r="U16" s="328"/>
      <c r="V16" s="328"/>
      <c r="W16" s="329"/>
    </row>
    <row r="17" spans="1:23" ht="63.75">
      <c r="A17" s="298"/>
      <c r="B17" s="169">
        <v>4</v>
      </c>
      <c r="C17" s="171" t="s">
        <v>160</v>
      </c>
      <c r="D17" s="173" t="s">
        <v>590</v>
      </c>
      <c r="E17" s="1300" t="s">
        <v>479</v>
      </c>
      <c r="F17" s="1301" t="s">
        <v>144</v>
      </c>
      <c r="G17" s="177">
        <f>SUM(G14:G16)</f>
        <v>0</v>
      </c>
      <c r="H17" s="178">
        <f>SUM(H14:H16)</f>
        <v>0</v>
      </c>
      <c r="I17" s="179">
        <f>SUM(I14:I16)</f>
        <v>0</v>
      </c>
      <c r="J17" s="180">
        <f t="shared" ref="J17:W17" si="0">SUM(J14:J16)</f>
        <v>0</v>
      </c>
      <c r="K17" s="178">
        <f t="shared" si="0"/>
        <v>0</v>
      </c>
      <c r="L17" s="178">
        <f t="shared" si="0"/>
        <v>0</v>
      </c>
      <c r="M17" s="179">
        <f t="shared" si="0"/>
        <v>0</v>
      </c>
      <c r="N17" s="158"/>
      <c r="O17" s="178">
        <f>SUM(O14:O16)</f>
        <v>0</v>
      </c>
      <c r="P17" s="178">
        <f>SUM(P14:P16)</f>
        <v>0</v>
      </c>
      <c r="Q17" s="178">
        <f>SUM(Q14:Q16)</f>
        <v>0</v>
      </c>
      <c r="R17" s="179">
        <f>SUM(R14:R16)</f>
        <v>0</v>
      </c>
      <c r="S17" s="158"/>
      <c r="T17" s="178">
        <f>SUM(T14:T16)</f>
        <v>0</v>
      </c>
      <c r="U17" s="178">
        <f t="shared" si="0"/>
        <v>0</v>
      </c>
      <c r="V17" s="178">
        <f t="shared" si="0"/>
        <v>0</v>
      </c>
      <c r="W17" s="179">
        <f t="shared" si="0"/>
        <v>0</v>
      </c>
    </row>
    <row r="18" spans="1:23" ht="46.15" customHeight="1">
      <c r="A18" s="298"/>
      <c r="B18" s="169">
        <v>5</v>
      </c>
      <c r="C18" s="171" t="s">
        <v>291</v>
      </c>
      <c r="D18" s="173" t="s">
        <v>182</v>
      </c>
      <c r="E18" s="1302" t="s">
        <v>161</v>
      </c>
      <c r="F18" s="1301" t="s">
        <v>302</v>
      </c>
      <c r="G18" s="327"/>
      <c r="H18" s="328"/>
      <c r="I18" s="329"/>
      <c r="J18" s="330"/>
      <c r="K18" s="328"/>
      <c r="L18" s="328"/>
      <c r="M18" s="329"/>
      <c r="N18" s="327"/>
      <c r="O18" s="1"/>
      <c r="P18" s="328"/>
      <c r="Q18" s="328"/>
      <c r="R18" s="329"/>
      <c r="S18" s="327"/>
      <c r="T18" s="1"/>
      <c r="U18" s="328"/>
      <c r="V18" s="328"/>
      <c r="W18" s="329"/>
    </row>
    <row r="19" spans="1:23" ht="46.15" customHeight="1">
      <c r="A19" s="298"/>
      <c r="B19" s="169">
        <v>6</v>
      </c>
      <c r="C19" s="171" t="s">
        <v>291</v>
      </c>
      <c r="D19" s="173" t="s">
        <v>182</v>
      </c>
      <c r="E19" s="1302" t="s">
        <v>161</v>
      </c>
      <c r="F19" s="1301" t="s">
        <v>303</v>
      </c>
      <c r="G19" s="327"/>
      <c r="H19" s="328"/>
      <c r="I19" s="329"/>
      <c r="J19" s="330"/>
      <c r="K19" s="328"/>
      <c r="L19" s="328"/>
      <c r="M19" s="329"/>
      <c r="N19" s="327"/>
      <c r="O19" s="1"/>
      <c r="P19" s="328"/>
      <c r="Q19" s="328"/>
      <c r="R19" s="329"/>
      <c r="S19" s="327"/>
      <c r="T19" s="1"/>
      <c r="U19" s="328"/>
      <c r="V19" s="328"/>
      <c r="W19" s="329"/>
    </row>
    <row r="20" spans="1:23" ht="46.15" customHeight="1">
      <c r="A20" s="298"/>
      <c r="B20" s="169">
        <v>7</v>
      </c>
      <c r="C20" s="171" t="s">
        <v>291</v>
      </c>
      <c r="D20" s="173" t="s">
        <v>182</v>
      </c>
      <c r="E20" s="1302" t="s">
        <v>161</v>
      </c>
      <c r="F20" s="1301" t="s">
        <v>147</v>
      </c>
      <c r="G20" s="327"/>
      <c r="H20" s="328"/>
      <c r="I20" s="329"/>
      <c r="J20" s="330"/>
      <c r="K20" s="328"/>
      <c r="L20" s="328"/>
      <c r="M20" s="329"/>
      <c r="N20" s="327"/>
      <c r="O20" s="1"/>
      <c r="P20" s="328"/>
      <c r="Q20" s="328"/>
      <c r="R20" s="329"/>
      <c r="S20" s="327"/>
      <c r="T20" s="1"/>
      <c r="U20" s="328"/>
      <c r="V20" s="328"/>
      <c r="W20" s="329"/>
    </row>
    <row r="21" spans="1:23" ht="46.15" customHeight="1">
      <c r="A21" s="298"/>
      <c r="B21" s="169">
        <v>8</v>
      </c>
      <c r="C21" s="171" t="s">
        <v>291</v>
      </c>
      <c r="D21" s="173" t="s">
        <v>182</v>
      </c>
      <c r="E21" s="1302" t="s">
        <v>161</v>
      </c>
      <c r="F21" s="1301" t="s">
        <v>144</v>
      </c>
      <c r="G21" s="177">
        <f>SUM(G18:G20)</f>
        <v>0</v>
      </c>
      <c r="H21" s="178">
        <f t="shared" ref="H21:W21" si="1">SUM(H18:H20)</f>
        <v>0</v>
      </c>
      <c r="I21" s="179">
        <f>SUM(I18:I20)</f>
        <v>0</v>
      </c>
      <c r="J21" s="180">
        <f t="shared" si="1"/>
        <v>0</v>
      </c>
      <c r="K21" s="178">
        <f t="shared" si="1"/>
        <v>0</v>
      </c>
      <c r="L21" s="178">
        <f t="shared" si="1"/>
        <v>0</v>
      </c>
      <c r="M21" s="179">
        <f t="shared" si="1"/>
        <v>0</v>
      </c>
      <c r="N21" s="177">
        <f>SUM(N18:N20)</f>
        <v>0</v>
      </c>
      <c r="O21" s="1"/>
      <c r="P21" s="178">
        <f>SUM(P18:P20)</f>
        <v>0</v>
      </c>
      <c r="Q21" s="178">
        <f>SUM(Q18:Q20)</f>
        <v>0</v>
      </c>
      <c r="R21" s="179">
        <f>SUM(R18:R20)</f>
        <v>0</v>
      </c>
      <c r="S21" s="177">
        <f t="shared" si="1"/>
        <v>0</v>
      </c>
      <c r="T21" s="1"/>
      <c r="U21" s="178">
        <f t="shared" si="1"/>
        <v>0</v>
      </c>
      <c r="V21" s="178">
        <f t="shared" si="1"/>
        <v>0</v>
      </c>
      <c r="W21" s="179">
        <f t="shared" si="1"/>
        <v>0</v>
      </c>
    </row>
    <row r="22" spans="1:23" ht="46.15" customHeight="1">
      <c r="A22" s="298"/>
      <c r="B22" s="169">
        <v>9</v>
      </c>
      <c r="C22" s="171" t="s">
        <v>291</v>
      </c>
      <c r="D22" s="173" t="s">
        <v>182</v>
      </c>
      <c r="E22" s="1302" t="s">
        <v>292</v>
      </c>
      <c r="F22" s="1301" t="s">
        <v>302</v>
      </c>
      <c r="G22" s="327"/>
      <c r="H22" s="328"/>
      <c r="I22" s="329"/>
      <c r="J22" s="330"/>
      <c r="K22" s="328"/>
      <c r="L22" s="328"/>
      <c r="M22" s="329"/>
      <c r="N22" s="327"/>
      <c r="O22" s="1"/>
      <c r="P22" s="328"/>
      <c r="Q22" s="328"/>
      <c r="R22" s="329"/>
      <c r="S22" s="327"/>
      <c r="T22" s="1"/>
      <c r="U22" s="328"/>
      <c r="V22" s="328"/>
      <c r="W22" s="329"/>
    </row>
    <row r="23" spans="1:23" ht="46.15" customHeight="1">
      <c r="A23" s="298"/>
      <c r="B23" s="169">
        <v>10</v>
      </c>
      <c r="C23" s="171" t="s">
        <v>291</v>
      </c>
      <c r="D23" s="173" t="s">
        <v>182</v>
      </c>
      <c r="E23" s="1302" t="s">
        <v>292</v>
      </c>
      <c r="F23" s="1301" t="s">
        <v>303</v>
      </c>
      <c r="G23" s="327"/>
      <c r="H23" s="328"/>
      <c r="I23" s="329"/>
      <c r="J23" s="330"/>
      <c r="K23" s="328"/>
      <c r="L23" s="328"/>
      <c r="M23" s="329"/>
      <c r="N23" s="327"/>
      <c r="O23" s="1"/>
      <c r="P23" s="328"/>
      <c r="Q23" s="328"/>
      <c r="R23" s="329"/>
      <c r="S23" s="327"/>
      <c r="T23" s="1"/>
      <c r="U23" s="328"/>
      <c r="V23" s="328"/>
      <c r="W23" s="329"/>
    </row>
    <row r="24" spans="1:23" ht="46.15" customHeight="1">
      <c r="A24" s="298"/>
      <c r="B24" s="169">
        <v>11</v>
      </c>
      <c r="C24" s="171" t="s">
        <v>291</v>
      </c>
      <c r="D24" s="173" t="s">
        <v>182</v>
      </c>
      <c r="E24" s="1302" t="s">
        <v>292</v>
      </c>
      <c r="F24" s="1301" t="s">
        <v>147</v>
      </c>
      <c r="G24" s="327"/>
      <c r="H24" s="328"/>
      <c r="I24" s="329"/>
      <c r="J24" s="330"/>
      <c r="K24" s="328"/>
      <c r="L24" s="328"/>
      <c r="M24" s="329"/>
      <c r="N24" s="327"/>
      <c r="O24" s="1"/>
      <c r="P24" s="328"/>
      <c r="Q24" s="328"/>
      <c r="R24" s="329"/>
      <c r="S24" s="327"/>
      <c r="T24" s="1"/>
      <c r="U24" s="328"/>
      <c r="V24" s="328"/>
      <c r="W24" s="329"/>
    </row>
    <row r="25" spans="1:23" ht="46.15" customHeight="1" thickBot="1">
      <c r="A25" s="298"/>
      <c r="B25" s="169">
        <v>12</v>
      </c>
      <c r="C25" s="171" t="s">
        <v>291</v>
      </c>
      <c r="D25" s="173" t="s">
        <v>182</v>
      </c>
      <c r="E25" s="1302" t="s">
        <v>292</v>
      </c>
      <c r="F25" s="1301" t="s">
        <v>144</v>
      </c>
      <c r="G25" s="943">
        <f>SUM(G22:G24)</f>
        <v>0</v>
      </c>
      <c r="H25" s="944">
        <f t="shared" ref="H25:S25" si="2">SUM(H22:H24)</f>
        <v>0</v>
      </c>
      <c r="I25" s="945">
        <f t="shared" si="2"/>
        <v>0</v>
      </c>
      <c r="J25" s="946">
        <f t="shared" si="2"/>
        <v>0</v>
      </c>
      <c r="K25" s="944">
        <f t="shared" si="2"/>
        <v>0</v>
      </c>
      <c r="L25" s="944">
        <f t="shared" si="2"/>
        <v>0</v>
      </c>
      <c r="M25" s="945">
        <f t="shared" si="2"/>
        <v>0</v>
      </c>
      <c r="N25" s="943">
        <f>SUM(N22:N24)</f>
        <v>0</v>
      </c>
      <c r="O25" s="887"/>
      <c r="P25" s="944">
        <f>SUM(P22:P24)</f>
        <v>0</v>
      </c>
      <c r="Q25" s="944">
        <f>SUM(Q22:Q24)</f>
        <v>0</v>
      </c>
      <c r="R25" s="945">
        <f>SUM(R22:R24)</f>
        <v>0</v>
      </c>
      <c r="S25" s="943">
        <f t="shared" si="2"/>
        <v>0</v>
      </c>
      <c r="T25" s="887"/>
      <c r="U25" s="944">
        <f>SUM(U22:U24)</f>
        <v>0</v>
      </c>
      <c r="V25" s="944">
        <f>SUM(V22:V24)</f>
        <v>0</v>
      </c>
      <c r="W25" s="945">
        <f>SUM(W22:W24)</f>
        <v>0</v>
      </c>
    </row>
  </sheetData>
  <autoFilter ref="B13:W21" xr:uid="{00000000-0009-0000-0000-00000D000000}"/>
  <mergeCells count="35">
    <mergeCell ref="G4:M4"/>
    <mergeCell ref="S4:W4"/>
    <mergeCell ref="S6:W6"/>
    <mergeCell ref="S5:W5"/>
    <mergeCell ref="G6:I6"/>
    <mergeCell ref="J6:M6"/>
    <mergeCell ref="G5:M5"/>
    <mergeCell ref="N4:R4"/>
    <mergeCell ref="N5:R5"/>
    <mergeCell ref="N6:R6"/>
    <mergeCell ref="W7:W10"/>
    <mergeCell ref="M7:M13"/>
    <mergeCell ref="G7:G13"/>
    <mergeCell ref="H7:H13"/>
    <mergeCell ref="I7:I13"/>
    <mergeCell ref="J7:J13"/>
    <mergeCell ref="K7:K13"/>
    <mergeCell ref="S7:T10"/>
    <mergeCell ref="U7:U10"/>
    <mergeCell ref="V7:V10"/>
    <mergeCell ref="L7:L13"/>
    <mergeCell ref="S11:S13"/>
    <mergeCell ref="T11:T13"/>
    <mergeCell ref="U11:U13"/>
    <mergeCell ref="V11:V13"/>
    <mergeCell ref="W11:W13"/>
    <mergeCell ref="N7:O10"/>
    <mergeCell ref="P7:P10"/>
    <mergeCell ref="Q7:Q10"/>
    <mergeCell ref="R7:R10"/>
    <mergeCell ref="N11:N13"/>
    <mergeCell ref="O11:O13"/>
    <mergeCell ref="P11:P13"/>
    <mergeCell ref="Q11:Q13"/>
    <mergeCell ref="R11:R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6" tint="-0.499984740745262"/>
    <pageSetUpPr autoPageBreaks="0"/>
  </sheetPr>
  <dimension ref="A1:H27"/>
  <sheetViews>
    <sheetView showGridLines="0" zoomScale="85" zoomScaleNormal="85" workbookViewId="0">
      <selection activeCell="H20" sqref="H20"/>
    </sheetView>
  </sheetViews>
  <sheetFormatPr defaultColWidth="9.28515625" defaultRowHeight="15"/>
  <cols>
    <col min="1" max="1" width="4.7109375" style="111" customWidth="1"/>
    <col min="2" max="2" width="9.28515625" style="111"/>
    <col min="3" max="3" width="18" style="111" customWidth="1"/>
    <col min="4" max="4" width="13.5703125" style="111" customWidth="1"/>
    <col min="5" max="5" width="9.28515625" style="111"/>
    <col min="6" max="6" width="38.7109375" style="111" customWidth="1"/>
    <col min="7" max="7" width="18.7109375" style="111" customWidth="1"/>
    <col min="8" max="8" width="21.7109375" style="111" customWidth="1"/>
    <col min="9" max="16384" width="9.28515625" style="111"/>
  </cols>
  <sheetData>
    <row r="1" spans="1:8">
      <c r="A1" s="183"/>
      <c r="H1" s="183"/>
    </row>
    <row r="2" spans="1:8" ht="46.5" customHeight="1">
      <c r="A2" s="183"/>
      <c r="D2" s="527" t="s">
        <v>311</v>
      </c>
      <c r="E2" s="527"/>
      <c r="F2" s="527"/>
      <c r="G2" s="527"/>
      <c r="H2" s="183"/>
    </row>
    <row r="3" spans="1:8" ht="15.75" thickBot="1">
      <c r="A3" s="183"/>
      <c r="B3" s="110"/>
      <c r="C3" s="110"/>
      <c r="D3" s="110"/>
      <c r="E3" s="110"/>
      <c r="F3" s="455"/>
      <c r="G3" s="455"/>
      <c r="H3" s="331"/>
    </row>
    <row r="4" spans="1:8" ht="18" customHeight="1" thickBot="1">
      <c r="A4" s="183"/>
      <c r="B4" s="110"/>
      <c r="C4" s="110"/>
      <c r="D4" s="110"/>
      <c r="E4" s="110"/>
      <c r="F4" s="455"/>
      <c r="G4" s="455"/>
      <c r="H4" s="941">
        <v>1</v>
      </c>
    </row>
    <row r="5" spans="1:8" ht="18" customHeight="1" thickBot="1">
      <c r="B5" s="110"/>
      <c r="C5" s="110"/>
      <c r="D5" s="110"/>
      <c r="E5" s="457"/>
      <c r="F5" s="110"/>
      <c r="G5" s="110"/>
      <c r="H5" s="660" t="s">
        <v>183</v>
      </c>
    </row>
    <row r="6" spans="1:8" ht="15" customHeight="1" thickBot="1">
      <c r="B6" s="110"/>
      <c r="C6" s="110"/>
      <c r="D6" s="110"/>
      <c r="E6" s="458"/>
      <c r="F6" s="458"/>
      <c r="G6" s="459"/>
      <c r="H6" s="661" t="s">
        <v>210</v>
      </c>
    </row>
    <row r="7" spans="1:8" ht="15" customHeight="1" thickBot="1">
      <c r="B7" s="110"/>
      <c r="C7" s="110"/>
      <c r="D7" s="110"/>
      <c r="E7" s="458"/>
      <c r="G7" s="324" t="s">
        <v>652</v>
      </c>
      <c r="H7" s="1472" t="s">
        <v>476</v>
      </c>
    </row>
    <row r="8" spans="1:8" ht="51" customHeight="1" thickBot="1">
      <c r="B8" s="150" t="s">
        <v>282</v>
      </c>
      <c r="C8" s="110"/>
      <c r="D8" s="1474"/>
      <c r="E8" s="1475"/>
      <c r="F8" s="1476"/>
      <c r="G8" s="391" t="s">
        <v>312</v>
      </c>
      <c r="H8" s="1473"/>
    </row>
    <row r="9" spans="1:8" ht="14.65" customHeight="1">
      <c r="A9" s="183"/>
      <c r="B9" s="151">
        <v>1</v>
      </c>
      <c r="C9" s="1477" t="s">
        <v>314</v>
      </c>
      <c r="D9" s="1480" t="s">
        <v>315</v>
      </c>
      <c r="E9" s="1480" t="s">
        <v>325</v>
      </c>
      <c r="F9" s="796" t="s">
        <v>163</v>
      </c>
      <c r="G9" s="152" t="s">
        <v>316</v>
      </c>
      <c r="H9" s="793"/>
    </row>
    <row r="10" spans="1:8" ht="14.65" customHeight="1">
      <c r="A10" s="183"/>
      <c r="B10" s="151">
        <v>2</v>
      </c>
      <c r="C10" s="1478"/>
      <c r="D10" s="1481"/>
      <c r="E10" s="1481"/>
      <c r="F10" s="797" t="s">
        <v>163</v>
      </c>
      <c r="G10" s="153" t="s">
        <v>317</v>
      </c>
      <c r="H10" s="794"/>
    </row>
    <row r="11" spans="1:8" ht="14.65" customHeight="1">
      <c r="A11" s="183"/>
      <c r="B11" s="151">
        <v>3</v>
      </c>
      <c r="C11" s="1478"/>
      <c r="D11" s="1481"/>
      <c r="E11" s="1481"/>
      <c r="F11" s="797" t="s">
        <v>163</v>
      </c>
      <c r="G11" s="153" t="s">
        <v>318</v>
      </c>
      <c r="H11" s="794"/>
    </row>
    <row r="12" spans="1:8" ht="14.65" customHeight="1" thickBot="1">
      <c r="A12" s="183"/>
      <c r="B12" s="151">
        <v>4</v>
      </c>
      <c r="C12" s="1478"/>
      <c r="D12" s="1481"/>
      <c r="E12" s="1481"/>
      <c r="F12" s="798" t="s">
        <v>163</v>
      </c>
      <c r="G12" s="799" t="s">
        <v>144</v>
      </c>
      <c r="H12" s="800">
        <f>SUM(H9:H11)</f>
        <v>0</v>
      </c>
    </row>
    <row r="13" spans="1:8" ht="14.65" customHeight="1">
      <c r="A13" s="183"/>
      <c r="B13" s="151">
        <v>5</v>
      </c>
      <c r="C13" s="1478"/>
      <c r="D13" s="1481"/>
      <c r="E13" s="1481"/>
      <c r="F13" s="796" t="s">
        <v>313</v>
      </c>
      <c r="G13" s="152" t="s">
        <v>316</v>
      </c>
      <c r="H13" s="793"/>
    </row>
    <row r="14" spans="1:8" ht="14.65" customHeight="1">
      <c r="A14" s="183"/>
      <c r="B14" s="151">
        <v>6</v>
      </c>
      <c r="C14" s="1478"/>
      <c r="D14" s="1481"/>
      <c r="E14" s="1481"/>
      <c r="F14" s="797" t="s">
        <v>313</v>
      </c>
      <c r="G14" s="153" t="s">
        <v>317</v>
      </c>
      <c r="H14" s="794"/>
    </row>
    <row r="15" spans="1:8" ht="14.65" customHeight="1">
      <c r="A15" s="183"/>
      <c r="B15" s="151">
        <v>7</v>
      </c>
      <c r="C15" s="1478"/>
      <c r="D15" s="1481"/>
      <c r="E15" s="1481"/>
      <c r="F15" s="797" t="s">
        <v>313</v>
      </c>
      <c r="G15" s="153" t="s">
        <v>318</v>
      </c>
      <c r="H15" s="794"/>
    </row>
    <row r="16" spans="1:8" ht="14.65" customHeight="1" thickBot="1">
      <c r="A16" s="183"/>
      <c r="B16" s="151">
        <v>8</v>
      </c>
      <c r="C16" s="1478"/>
      <c r="D16" s="1482"/>
      <c r="E16" s="1482"/>
      <c r="F16" s="801" t="s">
        <v>313</v>
      </c>
      <c r="G16" s="802" t="s">
        <v>144</v>
      </c>
      <c r="H16" s="803">
        <f>SUM(H13:H15)</f>
        <v>0</v>
      </c>
    </row>
    <row r="17" spans="1:8" ht="14.65" customHeight="1" thickBot="1">
      <c r="A17" s="183"/>
      <c r="B17" s="151">
        <v>9</v>
      </c>
      <c r="C17" s="1478"/>
      <c r="D17" s="1483" t="s">
        <v>160</v>
      </c>
      <c r="E17" s="1416" t="s">
        <v>590</v>
      </c>
      <c r="F17" s="1485"/>
      <c r="G17" s="152" t="s">
        <v>316</v>
      </c>
      <c r="H17" s="793"/>
    </row>
    <row r="18" spans="1:8" ht="14.65" customHeight="1" thickBot="1">
      <c r="A18" s="183"/>
      <c r="B18" s="151">
        <v>10</v>
      </c>
      <c r="C18" s="1478"/>
      <c r="D18" s="1483"/>
      <c r="E18" s="1416" t="s">
        <v>590</v>
      </c>
      <c r="F18" s="1485"/>
      <c r="G18" s="153" t="s">
        <v>317</v>
      </c>
      <c r="H18" s="794"/>
    </row>
    <row r="19" spans="1:8" ht="14.65" customHeight="1" thickBot="1">
      <c r="A19" s="183"/>
      <c r="B19" s="151">
        <v>11</v>
      </c>
      <c r="C19" s="1478"/>
      <c r="D19" s="1483"/>
      <c r="E19" s="1416" t="s">
        <v>590</v>
      </c>
      <c r="F19" s="1485"/>
      <c r="G19" s="153" t="s">
        <v>318</v>
      </c>
      <c r="H19" s="794"/>
    </row>
    <row r="20" spans="1:8" ht="14.65" customHeight="1" thickBot="1">
      <c r="A20" s="183"/>
      <c r="B20" s="151">
        <v>12</v>
      </c>
      <c r="C20" s="1479"/>
      <c r="D20" s="1484"/>
      <c r="E20" s="1416" t="s">
        <v>590</v>
      </c>
      <c r="F20" s="1485"/>
      <c r="G20" s="799" t="s">
        <v>144</v>
      </c>
      <c r="H20" s="795">
        <f>SUM(H17:H19)</f>
        <v>0</v>
      </c>
    </row>
    <row r="21" spans="1:8" ht="31.9" customHeight="1">
      <c r="A21" s="183"/>
      <c r="C21" s="460"/>
      <c r="D21" s="110"/>
      <c r="E21" s="110"/>
      <c r="F21" s="110"/>
      <c r="G21" s="110"/>
      <c r="H21" s="326"/>
    </row>
    <row r="22" spans="1:8" ht="31.9" customHeight="1">
      <c r="A22" s="183"/>
      <c r="C22" s="110" t="s">
        <v>613</v>
      </c>
      <c r="D22" s="110"/>
      <c r="H22" s="183"/>
    </row>
    <row r="23" spans="1:8" ht="31.9" customHeight="1">
      <c r="A23" s="183"/>
      <c r="C23" s="456"/>
      <c r="H23" s="183"/>
    </row>
    <row r="24" spans="1:8" ht="31.9" customHeight="1"/>
    <row r="25" spans="1:8" ht="31.9" customHeight="1">
      <c r="C25" s="111" t="s">
        <v>319</v>
      </c>
    </row>
    <row r="26" spans="1:8">
      <c r="C26" s="111" t="s">
        <v>593</v>
      </c>
    </row>
    <row r="27" spans="1:8" ht="31.9" customHeight="1"/>
  </sheetData>
  <mergeCells count="10">
    <mergeCell ref="H7:H8"/>
    <mergeCell ref="D8:F8"/>
    <mergeCell ref="C9:C20"/>
    <mergeCell ref="D9:D16"/>
    <mergeCell ref="E9:E16"/>
    <mergeCell ref="D17:D20"/>
    <mergeCell ref="E17:F17"/>
    <mergeCell ref="E18:F18"/>
    <mergeCell ref="E19:F19"/>
    <mergeCell ref="E20:F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tabColor theme="6" tint="-0.499984740745262"/>
    <pageSetUpPr autoPageBreaks="0"/>
  </sheetPr>
  <dimension ref="A1:M11"/>
  <sheetViews>
    <sheetView showGridLines="0" zoomScale="80" zoomScaleNormal="80" workbookViewId="0">
      <selection activeCell="L8" sqref="L8"/>
    </sheetView>
  </sheetViews>
  <sheetFormatPr defaultColWidth="9.28515625" defaultRowHeight="15"/>
  <cols>
    <col min="1" max="1" width="8.5703125" customWidth="1"/>
    <col min="2" max="2" width="10" customWidth="1"/>
    <col min="3" max="3" width="22.28515625" customWidth="1"/>
    <col min="4" max="8" width="15" customWidth="1"/>
    <col min="9" max="9" width="15.42578125" customWidth="1"/>
    <col min="10" max="10" width="14.7109375" customWidth="1"/>
    <col min="11" max="12" width="12.7109375" customWidth="1"/>
    <col min="13" max="13" width="0" hidden="1" customWidth="1"/>
  </cols>
  <sheetData>
    <row r="1" spans="1:13" s="121" customFormat="1" ht="63.75" customHeight="1" thickBot="1">
      <c r="A1" s="333"/>
      <c r="B1" s="333"/>
      <c r="C1" s="333"/>
      <c r="D1" s="462" t="s">
        <v>322</v>
      </c>
      <c r="E1" s="333"/>
      <c r="F1" s="333"/>
      <c r="G1" s="333"/>
      <c r="H1" s="333"/>
      <c r="I1" s="333"/>
      <c r="J1" s="333"/>
      <c r="K1" s="334"/>
      <c r="L1" s="333"/>
      <c r="M1" s="311"/>
    </row>
    <row r="2" spans="1:13" s="111" customFormat="1" ht="15.75" thickBo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24" t="s">
        <v>132</v>
      </c>
    </row>
    <row r="3" spans="1:13" s="119" customFormat="1" ht="13.5" thickBot="1">
      <c r="A3" s="336"/>
      <c r="B3" s="948"/>
      <c r="C3" s="950"/>
      <c r="D3" s="18" t="s">
        <v>125</v>
      </c>
      <c r="E3" s="19" t="s">
        <v>126</v>
      </c>
      <c r="F3" s="19" t="s">
        <v>88</v>
      </c>
      <c r="G3" s="19" t="s">
        <v>89</v>
      </c>
      <c r="H3" s="19" t="s">
        <v>90</v>
      </c>
      <c r="I3" s="19" t="s">
        <v>30</v>
      </c>
      <c r="J3" s="19" t="s">
        <v>31</v>
      </c>
      <c r="K3" s="19" t="s">
        <v>127</v>
      </c>
      <c r="L3" s="20" t="s">
        <v>128</v>
      </c>
      <c r="M3" s="24" t="s">
        <v>77</v>
      </c>
    </row>
    <row r="4" spans="1:13" s="111" customFormat="1" ht="13.15" customHeight="1" thickBot="1">
      <c r="A4" s="304"/>
      <c r="B4" s="335"/>
      <c r="C4" s="335"/>
      <c r="D4" s="115"/>
      <c r="E4" s="116"/>
      <c r="F4" s="117"/>
      <c r="G4" s="112"/>
      <c r="H4" s="113"/>
      <c r="I4" s="114"/>
      <c r="J4" s="112"/>
      <c r="K4" s="113"/>
      <c r="L4" s="114"/>
      <c r="M4" s="298"/>
    </row>
    <row r="5" spans="1:13" s="119" customFormat="1" ht="22.5" customHeight="1" thickBot="1">
      <c r="A5" s="463"/>
      <c r="B5" s="949"/>
      <c r="C5" s="951"/>
      <c r="D5" s="1489" t="s">
        <v>691</v>
      </c>
      <c r="E5" s="1490"/>
      <c r="F5" s="1491"/>
      <c r="G5" s="1486" t="s">
        <v>227</v>
      </c>
      <c r="H5" s="1487"/>
      <c r="I5" s="1488"/>
      <c r="J5" s="1486" t="s">
        <v>183</v>
      </c>
      <c r="K5" s="1487"/>
      <c r="L5" s="1488"/>
    </row>
    <row r="6" spans="1:13" s="119" customFormat="1" ht="24" customHeight="1" thickBot="1">
      <c r="A6" s="463"/>
      <c r="B6" s="21" t="s">
        <v>282</v>
      </c>
      <c r="C6" s="324" t="s">
        <v>652</v>
      </c>
      <c r="D6" s="895" t="s">
        <v>143</v>
      </c>
      <c r="E6" s="146" t="s">
        <v>176</v>
      </c>
      <c r="F6" s="896" t="s">
        <v>209</v>
      </c>
      <c r="G6" s="955" t="s">
        <v>210</v>
      </c>
      <c r="H6" s="956" t="s">
        <v>683</v>
      </c>
      <c r="I6" s="957" t="s">
        <v>684</v>
      </c>
      <c r="J6" s="955" t="s">
        <v>210</v>
      </c>
      <c r="K6" s="956" t="s">
        <v>683</v>
      </c>
      <c r="L6" s="957" t="s">
        <v>684</v>
      </c>
    </row>
    <row r="7" spans="1:13" s="119" customFormat="1" ht="28.9" customHeight="1">
      <c r="A7" s="336"/>
      <c r="B7" s="22" t="s">
        <v>125</v>
      </c>
      <c r="C7" s="1303" t="s">
        <v>320</v>
      </c>
      <c r="D7" s="851"/>
      <c r="E7" s="852"/>
      <c r="F7" s="856">
        <f>CSV_NII_CALC!H25</f>
        <v>0</v>
      </c>
      <c r="G7" s="853" t="e">
        <f>CSV_NII_CALC!AM25</f>
        <v>#DIV/0!</v>
      </c>
      <c r="H7" s="854" t="e">
        <f>CSV_NII_CALC!BB25</f>
        <v>#DIV/0!</v>
      </c>
      <c r="I7" s="855" t="e">
        <f>CSV_NII_CALC!BQ25</f>
        <v>#DIV/0!</v>
      </c>
      <c r="J7" s="853" t="e">
        <f>CSV_NII_CALC!AM62</f>
        <v>#DIV/0!</v>
      </c>
      <c r="K7" s="854" t="e">
        <f>CSV_NII_CALC!BB62</f>
        <v>#DIV/0!</v>
      </c>
      <c r="L7" s="855" t="e">
        <f>CSV_NII_CALC!BQ62</f>
        <v>#DIV/0!</v>
      </c>
      <c r="M7" s="337"/>
    </row>
    <row r="8" spans="1:13" s="119" customFormat="1" ht="28.9" customHeight="1">
      <c r="A8" s="336"/>
      <c r="B8" s="23" t="s">
        <v>126</v>
      </c>
      <c r="C8" s="1304" t="s">
        <v>341</v>
      </c>
      <c r="D8" s="851"/>
      <c r="E8" s="852"/>
      <c r="F8" s="856">
        <f>-CSV_NII_CALC!H44</f>
        <v>0</v>
      </c>
      <c r="G8" s="853">
        <f>-CSV_NII_CALC!AM44</f>
        <v>0</v>
      </c>
      <c r="H8" s="854">
        <f>-CSV_NII_CALC!BB44</f>
        <v>0</v>
      </c>
      <c r="I8" s="855">
        <f>-CSV_NII_CALC!BQ44</f>
        <v>0</v>
      </c>
      <c r="J8" s="853">
        <f>-CSV_NII_CALC!AM81</f>
        <v>0</v>
      </c>
      <c r="K8" s="854">
        <f>-CSV_NII_CALC!BB81</f>
        <v>0</v>
      </c>
      <c r="L8" s="855">
        <f>-CSV_NII_CALC!BQ81</f>
        <v>0</v>
      </c>
      <c r="M8" s="337"/>
    </row>
    <row r="9" spans="1:13" s="119" customFormat="1" ht="28.9" customHeight="1" thickBot="1">
      <c r="A9" s="336"/>
      <c r="B9" s="947" t="s">
        <v>88</v>
      </c>
      <c r="C9" s="1305" t="s">
        <v>321</v>
      </c>
      <c r="D9" s="952">
        <f t="shared" ref="D9:L9" si="0">D7+D8</f>
        <v>0</v>
      </c>
      <c r="E9" s="953">
        <f t="shared" si="0"/>
        <v>0</v>
      </c>
      <c r="F9" s="954">
        <f t="shared" si="0"/>
        <v>0</v>
      </c>
      <c r="G9" s="952" t="e">
        <f t="shared" si="0"/>
        <v>#DIV/0!</v>
      </c>
      <c r="H9" s="953" t="e">
        <f t="shared" si="0"/>
        <v>#DIV/0!</v>
      </c>
      <c r="I9" s="954" t="e">
        <f t="shared" si="0"/>
        <v>#DIV/0!</v>
      </c>
      <c r="J9" s="952" t="e">
        <f t="shared" si="0"/>
        <v>#DIV/0!</v>
      </c>
      <c r="K9" s="953" t="e">
        <f t="shared" si="0"/>
        <v>#DIV/0!</v>
      </c>
      <c r="L9" s="954" t="e">
        <f t="shared" si="0"/>
        <v>#DIV/0!</v>
      </c>
      <c r="M9" s="337"/>
    </row>
    <row r="10" spans="1:13" ht="28.9" customHeight="1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</row>
    <row r="11" spans="1:13" ht="15.75">
      <c r="A11" s="298"/>
      <c r="B11" s="533" t="s">
        <v>477</v>
      </c>
      <c r="C11" s="533"/>
      <c r="D11" s="298"/>
      <c r="E11" s="298"/>
      <c r="F11" s="298"/>
      <c r="G11" s="298"/>
      <c r="H11" s="298"/>
      <c r="I11" s="298"/>
      <c r="J11" s="298"/>
      <c r="K11" s="298"/>
      <c r="L11" s="298"/>
      <c r="M11" s="298"/>
    </row>
  </sheetData>
  <dataConsolidate/>
  <mergeCells count="3">
    <mergeCell ref="G5:I5"/>
    <mergeCell ref="J5:L5"/>
    <mergeCell ref="D5:F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ignoredErrors>
    <ignoredError sqref="D3:L3 B7:B9" numberStoredAsText="1"/>
    <ignoredError sqref="F7:F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499984740745262"/>
    <pageSetUpPr autoPageBreaks="0"/>
  </sheetPr>
  <dimension ref="A1:CF81"/>
  <sheetViews>
    <sheetView showGridLines="0" zoomScale="80" zoomScaleNormal="80" workbookViewId="0">
      <pane xSplit="6" ySplit="7" topLeftCell="G8" activePane="bottomRight" state="frozen"/>
      <selection pane="topRight" activeCell="F1" sqref="F1"/>
      <selection pane="bottomLeft" activeCell="A6" sqref="A6"/>
      <selection pane="bottomRight" activeCell="V52" sqref="V52"/>
    </sheetView>
  </sheetViews>
  <sheetFormatPr defaultColWidth="15.5703125" defaultRowHeight="12"/>
  <cols>
    <col min="1" max="1" width="2.7109375" style="119" customWidth="1"/>
    <col min="2" max="3" width="10.28515625" style="25" customWidth="1"/>
    <col min="4" max="4" width="10.28515625" style="26" customWidth="1"/>
    <col min="5" max="5" width="13.28515625" style="26" customWidth="1"/>
    <col min="6" max="6" width="65.5703125" style="813" customWidth="1"/>
    <col min="7" max="7" width="24.7109375" style="27" customWidth="1"/>
    <col min="8" max="8" width="18.5703125" style="27" customWidth="1"/>
    <col min="9" max="9" width="18.28515625" style="27" customWidth="1"/>
    <col min="10" max="10" width="15.85546875" style="27" customWidth="1"/>
    <col min="11" max="11" width="15" style="27" customWidth="1"/>
    <col min="12" max="12" width="27" style="27" customWidth="1"/>
    <col min="13" max="13" width="17.28515625" style="27" customWidth="1"/>
    <col min="14" max="14" width="24.140625" style="27" customWidth="1"/>
    <col min="15" max="15" width="20.28515625" style="119" customWidth="1"/>
    <col min="16" max="16" width="24.140625" style="119" customWidth="1"/>
    <col min="17" max="17" width="20.28515625" style="119" customWidth="1"/>
    <col min="18" max="18" width="24.140625" style="27" customWidth="1"/>
    <col min="19" max="19" width="20.28515625" style="27" customWidth="1"/>
    <col min="20" max="20" width="24.140625" style="27" customWidth="1"/>
    <col min="21" max="21" width="20.28515625" style="119" customWidth="1"/>
    <col min="22" max="24" width="15.28515625" style="119" customWidth="1"/>
    <col min="25" max="27" width="20.28515625" style="119" customWidth="1"/>
    <col min="28" max="28" width="20.28515625" style="28" customWidth="1"/>
    <col min="29" max="31" width="20.28515625" style="29" customWidth="1"/>
    <col min="32" max="32" width="20.28515625" style="30" customWidth="1"/>
    <col min="33" max="34" width="20.28515625" style="27" customWidth="1"/>
    <col min="35" max="35" width="22.7109375" style="27" customWidth="1"/>
    <col min="36" max="36" width="20.28515625" style="29" customWidth="1"/>
    <col min="37" max="37" width="21.7109375" style="30" customWidth="1"/>
    <col min="38" max="38" width="20.28515625" style="29" customWidth="1"/>
    <col min="39" max="40" width="20.28515625" style="31" customWidth="1"/>
    <col min="41" max="44" width="20.28515625" style="29" customWidth="1"/>
    <col min="45" max="45" width="22.7109375" style="119" customWidth="1"/>
    <col min="46" max="46" width="20.28515625" style="119" customWidth="1"/>
    <col min="47" max="47" width="20.28515625" style="31" customWidth="1"/>
    <col min="48" max="48" width="23.28515625" style="29" customWidth="1"/>
    <col min="49" max="49" width="20.28515625" style="29" customWidth="1"/>
    <col min="50" max="50" width="24.7109375" style="119" customWidth="1"/>
    <col min="51" max="57" width="20.28515625" style="119" customWidth="1"/>
    <col min="58" max="58" width="20.28515625" style="28" customWidth="1"/>
    <col min="59" max="61" width="20.28515625" style="29" customWidth="1"/>
    <col min="62" max="64" width="20.28515625" style="119" customWidth="1"/>
    <col min="65" max="65" width="23.7109375" style="30" customWidth="1"/>
    <col min="66" max="66" width="20.28515625" style="29" customWidth="1"/>
    <col min="67" max="67" width="20.28515625" style="30" customWidth="1"/>
    <col min="68" max="68" width="20.28515625" style="29" customWidth="1"/>
    <col min="69" max="69" width="20.28515625" style="31" customWidth="1"/>
    <col min="70" max="16384" width="15.5703125" style="119"/>
  </cols>
  <sheetData>
    <row r="1" spans="1:84" s="549" customFormat="1" ht="35.25" thickBot="1">
      <c r="B1" s="550"/>
      <c r="C1" s="550"/>
      <c r="F1" s="523" t="s">
        <v>191</v>
      </c>
    </row>
    <row r="2" spans="1:84" s="549" customFormat="1" ht="27" customHeight="1" thickBot="1">
      <c r="B2" s="550"/>
      <c r="C2" s="550"/>
      <c r="G2" s="1135">
        <v>1</v>
      </c>
      <c r="H2" s="1136">
        <v>2</v>
      </c>
      <c r="I2" s="1136">
        <v>3</v>
      </c>
      <c r="J2" s="1136">
        <v>4</v>
      </c>
      <c r="K2" s="1136">
        <v>5</v>
      </c>
      <c r="L2" s="1136">
        <v>6</v>
      </c>
      <c r="M2" s="1136">
        <v>7</v>
      </c>
      <c r="N2" s="1136">
        <v>8</v>
      </c>
      <c r="O2" s="1136">
        <v>9</v>
      </c>
      <c r="P2" s="1136">
        <v>10</v>
      </c>
      <c r="Q2" s="1136">
        <v>11</v>
      </c>
      <c r="R2" s="1136">
        <v>12</v>
      </c>
      <c r="S2" s="1136">
        <v>13</v>
      </c>
      <c r="T2" s="1136">
        <v>14</v>
      </c>
      <c r="U2" s="1136">
        <v>15</v>
      </c>
      <c r="V2" s="1136">
        <v>16</v>
      </c>
      <c r="W2" s="1136">
        <v>17</v>
      </c>
      <c r="X2" s="1136">
        <v>18</v>
      </c>
      <c r="Y2" s="1136">
        <v>19</v>
      </c>
      <c r="Z2" s="1136">
        <v>20</v>
      </c>
      <c r="AA2" s="1136">
        <v>21</v>
      </c>
      <c r="AB2" s="1136">
        <v>22</v>
      </c>
      <c r="AC2" s="1136">
        <v>23</v>
      </c>
      <c r="AD2" s="1136">
        <v>24</v>
      </c>
      <c r="AE2" s="1136">
        <v>25</v>
      </c>
      <c r="AF2" s="1136">
        <v>26</v>
      </c>
      <c r="AG2" s="1136">
        <v>27</v>
      </c>
      <c r="AH2" s="1136">
        <v>28</v>
      </c>
      <c r="AI2" s="1136">
        <v>29</v>
      </c>
      <c r="AJ2" s="1136">
        <v>30</v>
      </c>
      <c r="AK2" s="1136">
        <v>31</v>
      </c>
      <c r="AL2" s="1136">
        <v>32</v>
      </c>
      <c r="AM2" s="1136">
        <v>33</v>
      </c>
      <c r="AN2" s="1136">
        <v>34</v>
      </c>
      <c r="AO2" s="1136">
        <v>35</v>
      </c>
      <c r="AP2" s="1136">
        <v>36</v>
      </c>
      <c r="AQ2" s="1136">
        <v>37</v>
      </c>
      <c r="AR2" s="1136">
        <v>38</v>
      </c>
      <c r="AS2" s="1136">
        <v>39</v>
      </c>
      <c r="AT2" s="1136">
        <v>40</v>
      </c>
      <c r="AU2" s="1136">
        <v>41</v>
      </c>
      <c r="AV2" s="1136">
        <v>42</v>
      </c>
      <c r="AW2" s="1136">
        <v>43</v>
      </c>
      <c r="AX2" s="1136">
        <v>44</v>
      </c>
      <c r="AY2" s="1136">
        <v>45</v>
      </c>
      <c r="AZ2" s="1136">
        <v>46</v>
      </c>
      <c r="BA2" s="1136">
        <v>47</v>
      </c>
      <c r="BB2" s="1136">
        <v>48</v>
      </c>
      <c r="BC2" s="1136">
        <v>49</v>
      </c>
      <c r="BD2" s="1136">
        <v>50</v>
      </c>
      <c r="BE2" s="1136">
        <v>51</v>
      </c>
      <c r="BF2" s="1136">
        <v>52</v>
      </c>
      <c r="BG2" s="1136">
        <v>53</v>
      </c>
      <c r="BH2" s="1136">
        <v>54</v>
      </c>
      <c r="BI2" s="1136">
        <v>55</v>
      </c>
      <c r="BJ2" s="1136">
        <v>56</v>
      </c>
      <c r="BK2" s="1136">
        <v>57</v>
      </c>
      <c r="BL2" s="1136">
        <v>58</v>
      </c>
      <c r="BM2" s="1136">
        <v>59</v>
      </c>
      <c r="BN2" s="1136">
        <v>60</v>
      </c>
      <c r="BO2" s="1136">
        <v>61</v>
      </c>
      <c r="BP2" s="1136">
        <v>62</v>
      </c>
      <c r="BQ2" s="1137">
        <v>63</v>
      </c>
      <c r="BR2" s="1296"/>
      <c r="BS2" s="1296"/>
      <c r="BT2" s="1296"/>
      <c r="BU2" s="1296"/>
      <c r="BV2" s="1296"/>
      <c r="BW2" s="1296"/>
      <c r="BX2" s="1296"/>
      <c r="BY2" s="1296"/>
      <c r="BZ2" s="1296"/>
      <c r="CA2" s="1296"/>
      <c r="CB2" s="1296"/>
      <c r="CC2" s="1296"/>
      <c r="CD2" s="1296"/>
      <c r="CE2" s="1296"/>
      <c r="CF2" s="1296"/>
    </row>
    <row r="3" spans="1:84" s="126" customFormat="1" ht="30" customHeight="1" thickBot="1">
      <c r="D3" s="110"/>
      <c r="E3" s="110"/>
      <c r="F3" s="819"/>
      <c r="G3" s="1500">
        <v>2022</v>
      </c>
      <c r="H3" s="1501"/>
      <c r="I3" s="1501"/>
      <c r="J3" s="1501"/>
      <c r="K3" s="1501"/>
      <c r="L3" s="1501"/>
      <c r="M3" s="1501"/>
      <c r="N3" s="1501"/>
      <c r="O3" s="1501"/>
      <c r="P3" s="1501"/>
      <c r="Q3" s="1501"/>
      <c r="R3" s="1501"/>
      <c r="S3" s="1501"/>
      <c r="T3" s="1501"/>
      <c r="U3" s="1502"/>
      <c r="V3" s="1492"/>
      <c r="W3" s="1493"/>
      <c r="X3" s="1493"/>
      <c r="Y3" s="1495" t="s">
        <v>692</v>
      </c>
      <c r="Z3" s="1496"/>
      <c r="AA3" s="1496"/>
      <c r="AB3" s="1496"/>
      <c r="AC3" s="1496"/>
      <c r="AD3" s="1496"/>
      <c r="AE3" s="1496"/>
      <c r="AF3" s="1496"/>
      <c r="AG3" s="1496"/>
      <c r="AH3" s="1496"/>
      <c r="AI3" s="1496"/>
      <c r="AJ3" s="1496"/>
      <c r="AK3" s="1496"/>
      <c r="AL3" s="1496"/>
      <c r="AM3" s="1496"/>
      <c r="AN3" s="1496"/>
      <c r="AO3" s="1496"/>
      <c r="AP3" s="1496"/>
      <c r="AQ3" s="1496"/>
      <c r="AR3" s="1496"/>
      <c r="AS3" s="1496"/>
      <c r="AT3" s="1496"/>
      <c r="AU3" s="1496"/>
      <c r="AV3" s="1496"/>
      <c r="AW3" s="1496"/>
      <c r="AX3" s="1496"/>
      <c r="AY3" s="1496"/>
      <c r="AZ3" s="1496"/>
      <c r="BA3" s="1496"/>
      <c r="BB3" s="1496"/>
      <c r="BC3" s="1496"/>
      <c r="BD3" s="1496"/>
      <c r="BE3" s="1496"/>
      <c r="BF3" s="1496"/>
      <c r="BG3" s="1496"/>
      <c r="BH3" s="1496"/>
      <c r="BI3" s="1496"/>
      <c r="BJ3" s="1496"/>
      <c r="BK3" s="1496"/>
      <c r="BL3" s="1496"/>
      <c r="BM3" s="1496"/>
      <c r="BN3" s="1496"/>
      <c r="BO3" s="1496"/>
      <c r="BP3" s="1496"/>
      <c r="BQ3" s="1496"/>
    </row>
    <row r="4" spans="1:84" s="120" customFormat="1" ht="43.15" customHeight="1" thickBot="1">
      <c r="B4" s="464"/>
      <c r="C4" s="464"/>
      <c r="D4" s="464"/>
      <c r="E4" s="464"/>
      <c r="F4" s="324" t="s">
        <v>651</v>
      </c>
      <c r="G4" s="1497" t="s">
        <v>535</v>
      </c>
      <c r="H4" s="1498"/>
      <c r="I4" s="1499"/>
      <c r="J4" s="1497" t="s">
        <v>554</v>
      </c>
      <c r="K4" s="1499"/>
      <c r="L4" s="1497" t="s">
        <v>536</v>
      </c>
      <c r="M4" s="1499"/>
      <c r="N4" s="1497" t="s">
        <v>550</v>
      </c>
      <c r="O4" s="1498"/>
      <c r="P4" s="1498"/>
      <c r="Q4" s="1498"/>
      <c r="R4" s="1498"/>
      <c r="S4" s="1498"/>
      <c r="T4" s="1498"/>
      <c r="U4" s="1499"/>
      <c r="V4" s="1497" t="s">
        <v>539</v>
      </c>
      <c r="W4" s="1498"/>
      <c r="X4" s="1498"/>
      <c r="Y4" s="1497">
        <v>2023</v>
      </c>
      <c r="Z4" s="1498"/>
      <c r="AA4" s="1498"/>
      <c r="AB4" s="1498"/>
      <c r="AC4" s="1498"/>
      <c r="AD4" s="1498"/>
      <c r="AE4" s="1498"/>
      <c r="AF4" s="1498"/>
      <c r="AG4" s="1498"/>
      <c r="AH4" s="1498"/>
      <c r="AI4" s="1498"/>
      <c r="AJ4" s="1498"/>
      <c r="AK4" s="1498"/>
      <c r="AL4" s="1498"/>
      <c r="AM4" s="1499"/>
      <c r="AN4" s="1497">
        <v>2024</v>
      </c>
      <c r="AO4" s="1498"/>
      <c r="AP4" s="1498"/>
      <c r="AQ4" s="1498"/>
      <c r="AR4" s="1498"/>
      <c r="AS4" s="1498"/>
      <c r="AT4" s="1498"/>
      <c r="AU4" s="1498"/>
      <c r="AV4" s="1498"/>
      <c r="AW4" s="1498"/>
      <c r="AX4" s="1498"/>
      <c r="AY4" s="1498"/>
      <c r="AZ4" s="1498"/>
      <c r="BA4" s="1498"/>
      <c r="BB4" s="1499"/>
      <c r="BC4" s="1497">
        <v>2025</v>
      </c>
      <c r="BD4" s="1498"/>
      <c r="BE4" s="1498"/>
      <c r="BF4" s="1498"/>
      <c r="BG4" s="1498"/>
      <c r="BH4" s="1498"/>
      <c r="BI4" s="1498"/>
      <c r="BJ4" s="1498"/>
      <c r="BK4" s="1498"/>
      <c r="BL4" s="1498"/>
      <c r="BM4" s="1498"/>
      <c r="BN4" s="1498"/>
      <c r="BO4" s="1498"/>
      <c r="BP4" s="1498"/>
      <c r="BQ4" s="1499"/>
    </row>
    <row r="5" spans="1:84" s="120" customFormat="1" ht="44.65" hidden="1" customHeight="1" thickBot="1">
      <c r="B5" s="464"/>
      <c r="C5" s="464"/>
      <c r="D5" s="464"/>
      <c r="E5" s="464"/>
      <c r="F5" s="820"/>
      <c r="G5" s="1492" t="s">
        <v>481</v>
      </c>
      <c r="H5" s="1493"/>
      <c r="I5" s="1494"/>
      <c r="J5" s="1492" t="s">
        <v>482</v>
      </c>
      <c r="K5" s="1494"/>
      <c r="L5" s="1492" t="s">
        <v>483</v>
      </c>
      <c r="M5" s="1494"/>
      <c r="N5" s="1492" t="s">
        <v>515</v>
      </c>
      <c r="O5" s="1493"/>
      <c r="P5" s="1493"/>
      <c r="Q5" s="1493"/>
      <c r="R5" s="1493"/>
      <c r="S5" s="1493"/>
      <c r="T5" s="1493"/>
      <c r="U5" s="1494"/>
      <c r="V5" s="1492" t="s">
        <v>519</v>
      </c>
      <c r="W5" s="1493"/>
      <c r="X5" s="1493"/>
      <c r="Y5" s="1492">
        <v>2021</v>
      </c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4"/>
      <c r="AN5" s="1492">
        <v>2022</v>
      </c>
      <c r="AO5" s="1493"/>
      <c r="AP5" s="1493"/>
      <c r="AQ5" s="1493"/>
      <c r="AR5" s="1493"/>
      <c r="AS5" s="1493"/>
      <c r="AT5" s="1493"/>
      <c r="AU5" s="1493"/>
      <c r="AV5" s="1493"/>
      <c r="AW5" s="1493"/>
      <c r="AX5" s="1493"/>
      <c r="AY5" s="1493"/>
      <c r="AZ5" s="1493"/>
      <c r="BA5" s="1493"/>
      <c r="BB5" s="1494"/>
      <c r="BC5" s="1492">
        <v>2023</v>
      </c>
      <c r="BD5" s="1493"/>
      <c r="BE5" s="1493"/>
      <c r="BF5" s="1493"/>
      <c r="BG5" s="1493"/>
      <c r="BH5" s="1493"/>
      <c r="BI5" s="1493"/>
      <c r="BJ5" s="1493"/>
      <c r="BK5" s="1493"/>
      <c r="BL5" s="1493"/>
      <c r="BM5" s="1493"/>
      <c r="BN5" s="1493"/>
      <c r="BO5" s="1493"/>
      <c r="BP5" s="1493"/>
      <c r="BQ5" s="1494"/>
    </row>
    <row r="6" spans="1:84" s="552" customFormat="1" ht="39" hidden="1" thickBot="1">
      <c r="B6" s="553" t="s">
        <v>192</v>
      </c>
      <c r="C6" s="553" t="s">
        <v>6</v>
      </c>
      <c r="D6" s="551" t="s">
        <v>193</v>
      </c>
      <c r="E6" s="551" t="s">
        <v>324</v>
      </c>
      <c r="F6" s="551" t="s">
        <v>323</v>
      </c>
      <c r="G6" s="807" t="s">
        <v>516</v>
      </c>
      <c r="H6" s="807" t="s">
        <v>518</v>
      </c>
      <c r="I6" s="807" t="s">
        <v>484</v>
      </c>
      <c r="J6" s="807" t="s">
        <v>509</v>
      </c>
      <c r="K6" s="808" t="s">
        <v>481</v>
      </c>
      <c r="L6" s="807" t="s">
        <v>517</v>
      </c>
      <c r="M6" s="809" t="s">
        <v>484</v>
      </c>
      <c r="N6" s="807" t="s">
        <v>510</v>
      </c>
      <c r="O6" s="807" t="s">
        <v>511</v>
      </c>
      <c r="P6" s="807" t="s">
        <v>512</v>
      </c>
      <c r="Q6" s="807" t="s">
        <v>511</v>
      </c>
      <c r="R6" s="807" t="s">
        <v>513</v>
      </c>
      <c r="S6" s="807" t="s">
        <v>511</v>
      </c>
      <c r="T6" s="807" t="s">
        <v>514</v>
      </c>
      <c r="U6" s="807" t="s">
        <v>511</v>
      </c>
      <c r="V6" s="808">
        <v>2021</v>
      </c>
      <c r="W6" s="808">
        <v>2022</v>
      </c>
      <c r="X6" s="828">
        <v>2023</v>
      </c>
      <c r="Y6" s="829" t="s">
        <v>488</v>
      </c>
      <c r="Z6" s="808" t="s">
        <v>522</v>
      </c>
      <c r="AA6" s="807" t="s">
        <v>489</v>
      </c>
      <c r="AB6" s="809" t="s">
        <v>523</v>
      </c>
      <c r="AC6" s="807" t="s">
        <v>524</v>
      </c>
      <c r="AD6" s="807" t="s">
        <v>534</v>
      </c>
      <c r="AE6" s="807" t="s">
        <v>485</v>
      </c>
      <c r="AF6" s="807" t="s">
        <v>533</v>
      </c>
      <c r="AG6" s="808" t="s">
        <v>486</v>
      </c>
      <c r="AH6" s="807" t="s">
        <v>530</v>
      </c>
      <c r="AI6" s="809" t="s">
        <v>487</v>
      </c>
      <c r="AJ6" s="807" t="s">
        <v>529</v>
      </c>
      <c r="AK6" s="807" t="s">
        <v>528</v>
      </c>
      <c r="AL6" s="807" t="s">
        <v>490</v>
      </c>
      <c r="AM6" s="809" t="s">
        <v>525</v>
      </c>
      <c r="AN6" s="830" t="s">
        <v>488</v>
      </c>
      <c r="AO6" s="807" t="s">
        <v>522</v>
      </c>
      <c r="AP6" s="809" t="s">
        <v>489</v>
      </c>
      <c r="AQ6" s="807" t="s">
        <v>526</v>
      </c>
      <c r="AR6" s="807" t="s">
        <v>491</v>
      </c>
      <c r="AS6" s="807" t="s">
        <v>532</v>
      </c>
      <c r="AT6" s="807" t="s">
        <v>492</v>
      </c>
      <c r="AU6" s="808" t="s">
        <v>533</v>
      </c>
      <c r="AV6" s="807" t="s">
        <v>486</v>
      </c>
      <c r="AW6" s="809" t="s">
        <v>530</v>
      </c>
      <c r="AX6" s="831" t="s">
        <v>487</v>
      </c>
      <c r="AY6" s="807" t="s">
        <v>529</v>
      </c>
      <c r="AZ6" s="807" t="s">
        <v>528</v>
      </c>
      <c r="BA6" s="807" t="s">
        <v>490</v>
      </c>
      <c r="BB6" s="809" t="s">
        <v>525</v>
      </c>
      <c r="BC6" s="808" t="s">
        <v>488</v>
      </c>
      <c r="BD6" s="807" t="s">
        <v>522</v>
      </c>
      <c r="BE6" s="809" t="s">
        <v>489</v>
      </c>
      <c r="BF6" s="807" t="s">
        <v>527</v>
      </c>
      <c r="BG6" s="807" t="s">
        <v>493</v>
      </c>
      <c r="BH6" s="807" t="s">
        <v>532</v>
      </c>
      <c r="BI6" s="807" t="s">
        <v>492</v>
      </c>
      <c r="BJ6" s="808" t="s">
        <v>531</v>
      </c>
      <c r="BK6" s="807" t="s">
        <v>494</v>
      </c>
      <c r="BL6" s="809" t="s">
        <v>530</v>
      </c>
      <c r="BM6" s="807" t="s">
        <v>487</v>
      </c>
      <c r="BN6" s="807" t="s">
        <v>529</v>
      </c>
      <c r="BO6" s="807" t="s">
        <v>528</v>
      </c>
      <c r="BP6" s="807" t="s">
        <v>490</v>
      </c>
      <c r="BQ6" s="809" t="s">
        <v>525</v>
      </c>
    </row>
    <row r="7" spans="1:84" s="552" customFormat="1" ht="47.65" customHeight="1" thickBot="1">
      <c r="B7" s="553" t="s">
        <v>192</v>
      </c>
      <c r="C7" s="553" t="s">
        <v>6</v>
      </c>
      <c r="D7" s="551" t="s">
        <v>193</v>
      </c>
      <c r="E7" s="551" t="s">
        <v>324</v>
      </c>
      <c r="F7" s="551" t="s">
        <v>323</v>
      </c>
      <c r="G7" s="857" t="s">
        <v>614</v>
      </c>
      <c r="H7" s="857" t="s">
        <v>547</v>
      </c>
      <c r="I7" s="858" t="s">
        <v>546</v>
      </c>
      <c r="J7" s="857" t="s">
        <v>548</v>
      </c>
      <c r="K7" s="859" t="s">
        <v>549</v>
      </c>
      <c r="L7" s="857" t="s">
        <v>615</v>
      </c>
      <c r="M7" s="858" t="s">
        <v>546</v>
      </c>
      <c r="N7" s="857" t="s">
        <v>538</v>
      </c>
      <c r="O7" s="857" t="s">
        <v>537</v>
      </c>
      <c r="P7" s="857" t="s">
        <v>693</v>
      </c>
      <c r="Q7" s="857" t="s">
        <v>537</v>
      </c>
      <c r="R7" s="857" t="s">
        <v>694</v>
      </c>
      <c r="S7" s="857" t="s">
        <v>537</v>
      </c>
      <c r="T7" s="857" t="s">
        <v>695</v>
      </c>
      <c r="U7" s="857" t="s">
        <v>537</v>
      </c>
      <c r="V7" s="859">
        <v>2023</v>
      </c>
      <c r="W7" s="859">
        <v>2024</v>
      </c>
      <c r="X7" s="860">
        <v>2025</v>
      </c>
      <c r="Y7" s="861" t="s">
        <v>540</v>
      </c>
      <c r="Z7" s="859" t="s">
        <v>541</v>
      </c>
      <c r="AA7" s="857" t="s">
        <v>542</v>
      </c>
      <c r="AB7" s="858" t="s">
        <v>551</v>
      </c>
      <c r="AC7" s="857" t="s">
        <v>552</v>
      </c>
      <c r="AD7" s="857" t="s">
        <v>696</v>
      </c>
      <c r="AE7" s="857" t="s">
        <v>697</v>
      </c>
      <c r="AF7" s="857" t="s">
        <v>698</v>
      </c>
      <c r="AG7" s="859" t="s">
        <v>699</v>
      </c>
      <c r="AH7" s="859" t="s">
        <v>700</v>
      </c>
      <c r="AI7" s="859" t="s">
        <v>701</v>
      </c>
      <c r="AJ7" s="857" t="s">
        <v>543</v>
      </c>
      <c r="AK7" s="857" t="s">
        <v>544</v>
      </c>
      <c r="AL7" s="857" t="s">
        <v>545</v>
      </c>
      <c r="AM7" s="858" t="s">
        <v>553</v>
      </c>
      <c r="AN7" s="861" t="s">
        <v>540</v>
      </c>
      <c r="AO7" s="859" t="s">
        <v>541</v>
      </c>
      <c r="AP7" s="857" t="s">
        <v>542</v>
      </c>
      <c r="AQ7" s="858" t="s">
        <v>702</v>
      </c>
      <c r="AR7" s="857" t="s">
        <v>703</v>
      </c>
      <c r="AS7" s="857" t="s">
        <v>704</v>
      </c>
      <c r="AT7" s="857" t="s">
        <v>705</v>
      </c>
      <c r="AU7" s="857" t="s">
        <v>706</v>
      </c>
      <c r="AV7" s="859" t="s">
        <v>699</v>
      </c>
      <c r="AW7" s="859" t="s">
        <v>700</v>
      </c>
      <c r="AX7" s="859" t="s">
        <v>701</v>
      </c>
      <c r="AY7" s="857" t="s">
        <v>543</v>
      </c>
      <c r="AZ7" s="857" t="s">
        <v>544</v>
      </c>
      <c r="BA7" s="857" t="s">
        <v>545</v>
      </c>
      <c r="BB7" s="858" t="s">
        <v>553</v>
      </c>
      <c r="BC7" s="861" t="s">
        <v>540</v>
      </c>
      <c r="BD7" s="859" t="s">
        <v>541</v>
      </c>
      <c r="BE7" s="857" t="s">
        <v>542</v>
      </c>
      <c r="BF7" s="858" t="s">
        <v>707</v>
      </c>
      <c r="BG7" s="857" t="s">
        <v>708</v>
      </c>
      <c r="BH7" s="857" t="s">
        <v>704</v>
      </c>
      <c r="BI7" s="857" t="s">
        <v>705</v>
      </c>
      <c r="BJ7" s="857" t="s">
        <v>709</v>
      </c>
      <c r="BK7" s="857" t="s">
        <v>710</v>
      </c>
      <c r="BL7" s="859" t="s">
        <v>700</v>
      </c>
      <c r="BM7" s="859" t="s">
        <v>701</v>
      </c>
      <c r="BN7" s="857" t="s">
        <v>543</v>
      </c>
      <c r="BO7" s="857" t="s">
        <v>544</v>
      </c>
      <c r="BP7" s="857" t="s">
        <v>545</v>
      </c>
      <c r="BQ7" s="858" t="s">
        <v>553</v>
      </c>
    </row>
    <row r="8" spans="1:84" s="25" customFormat="1" ht="15.6" customHeight="1">
      <c r="A8" s="119"/>
      <c r="B8" s="5">
        <v>1</v>
      </c>
      <c r="C8" s="5" t="s">
        <v>208</v>
      </c>
      <c r="D8" s="155" t="s">
        <v>160</v>
      </c>
      <c r="E8" s="155" t="s">
        <v>495</v>
      </c>
      <c r="F8" s="812" t="s">
        <v>199</v>
      </c>
      <c r="G8" s="958"/>
      <c r="H8" s="959"/>
      <c r="I8" s="960">
        <f t="shared" ref="I8:I39" si="0">IFERROR(H8/G8,0)</f>
        <v>0</v>
      </c>
      <c r="J8" s="958"/>
      <c r="K8" s="967"/>
      <c r="L8" s="971">
        <f t="shared" ref="L8:L15" si="1">N8+P8+R8+T8</f>
        <v>0</v>
      </c>
      <c r="M8" s="960">
        <f t="shared" ref="M8:M24" si="2">IFERROR((N8*O8+P8*Q8+R8*S8+T8*U8)/L8,0)</f>
        <v>0</v>
      </c>
      <c r="N8" s="958"/>
      <c r="O8" s="973"/>
      <c r="P8" s="974"/>
      <c r="Q8" s="974"/>
      <c r="R8" s="974"/>
      <c r="S8" s="975"/>
      <c r="T8" s="974"/>
      <c r="U8" s="976"/>
      <c r="V8" s="979"/>
      <c r="W8" s="974"/>
      <c r="X8" s="980"/>
      <c r="Y8" s="990">
        <f t="shared" ref="Y8:Y13" si="3">L8</f>
        <v>0</v>
      </c>
      <c r="Z8" s="845">
        <f t="shared" ref="Z8:Z13" si="4">Y8*(1-V8)</f>
        <v>0</v>
      </c>
      <c r="AA8" s="845">
        <f t="shared" ref="AA8:AA13" si="5">N8*(1-V8)</f>
        <v>0</v>
      </c>
      <c r="AB8" s="845">
        <f t="shared" ref="AB8:AB13" si="6">AA8</f>
        <v>0</v>
      </c>
      <c r="AC8" s="832">
        <f>K8+IR_REF!S8+IR_REF!AA8</f>
        <v>0</v>
      </c>
      <c r="AD8" s="845">
        <f t="shared" ref="AD8:AD13" si="7">(1-V8)*P8</f>
        <v>0</v>
      </c>
      <c r="AE8" s="846">
        <f t="shared" ref="AE8:AE16" si="8">Q8</f>
        <v>0</v>
      </c>
      <c r="AF8" s="845">
        <f t="shared" ref="AF8:AF13" si="9">(1-V8)*R8</f>
        <v>0</v>
      </c>
      <c r="AG8" s="846">
        <f t="shared" ref="AG8:AG16" si="10">S8</f>
        <v>0</v>
      </c>
      <c r="AH8" s="821">
        <f t="shared" ref="AH8:AH13" si="11">(1-V8)*T8</f>
        <v>0</v>
      </c>
      <c r="AI8" s="846">
        <f t="shared" ref="AI8:AI16" si="12">U8</f>
        <v>0</v>
      </c>
      <c r="AJ8" s="821">
        <f t="shared" ref="AJ8:AJ13" si="13">AD8+AF8+AH8</f>
        <v>0</v>
      </c>
      <c r="AK8" s="811">
        <f t="shared" ref="AK8:AK13" si="14">IFERROR((AD8*AE8+AF8*AG8+AH8*AI8)/AJ8,0)</f>
        <v>0</v>
      </c>
      <c r="AL8" s="811">
        <f t="shared" ref="AL8:AL13" si="15">IFERROR((AK8*AJ8+AB8*AC8)/Z8,0)</f>
        <v>0</v>
      </c>
      <c r="AM8" s="849">
        <f t="shared" ref="AM8:AM13" si="16">AL8*Z8</f>
        <v>0</v>
      </c>
      <c r="AN8" s="847">
        <f t="shared" ref="AN8:AN13" si="17">Z8</f>
        <v>0</v>
      </c>
      <c r="AO8" s="821">
        <f t="shared" ref="AO8:AO13" si="18">AN8*(1-W8)</f>
        <v>0</v>
      </c>
      <c r="AP8" s="821">
        <f t="shared" ref="AP8:AP13" si="19">AD8*(1-W8)</f>
        <v>0</v>
      </c>
      <c r="AQ8" s="821">
        <f t="shared" ref="AQ8:AQ13" si="20">AP8</f>
        <v>0</v>
      </c>
      <c r="AR8" s="811">
        <f t="shared" ref="AR8:AR13" si="21">AC8</f>
        <v>0</v>
      </c>
      <c r="AS8" s="821">
        <f t="shared" ref="AS8:AS13" si="22">AB8*(1-W8)</f>
        <v>0</v>
      </c>
      <c r="AT8" s="811">
        <f t="shared" ref="AT8:AT13" si="23">AC8</f>
        <v>0</v>
      </c>
      <c r="AU8" s="821">
        <f t="shared" ref="AU8:AU13" si="24">AF8*(1-W8)</f>
        <v>0</v>
      </c>
      <c r="AV8" s="811">
        <f t="shared" ref="AV8:AV13" si="25">AG8</f>
        <v>0</v>
      </c>
      <c r="AW8" s="821">
        <f t="shared" ref="AW8:AW13" si="26">AH8*(1-W8)</f>
        <v>0</v>
      </c>
      <c r="AX8" s="811">
        <f t="shared" ref="AX8:AX13" si="27">AI8</f>
        <v>0</v>
      </c>
      <c r="AY8" s="821">
        <f t="shared" ref="AY8:AY13" si="28">AS8+AU8+AW8</f>
        <v>0</v>
      </c>
      <c r="AZ8" s="848">
        <f t="shared" ref="AZ8:AZ13" si="29">IFERROR((AS8*AT8+AU8*AV8+AW8*AX8)/AY8,0)</f>
        <v>0</v>
      </c>
      <c r="BA8" s="811">
        <f t="shared" ref="BA8:BA13" si="30">IFERROR((AZ8*AY8+AQ8*AR8)/AO8,0)</f>
        <v>0</v>
      </c>
      <c r="BB8" s="849">
        <f t="shared" ref="BB8:BB13" si="31">BA8*AO8</f>
        <v>0</v>
      </c>
      <c r="BC8" s="847">
        <f t="shared" ref="BC8:BC13" si="32">AO8</f>
        <v>0</v>
      </c>
      <c r="BD8" s="821">
        <f t="shared" ref="BD8:BD13" si="33">BC8*(1-X8)</f>
        <v>0</v>
      </c>
      <c r="BE8" s="821">
        <f t="shared" ref="BE8:BE13" si="34">AU8*(1-X8)</f>
        <v>0</v>
      </c>
      <c r="BF8" s="821">
        <f t="shared" ref="BF8:BF13" si="35">BE8</f>
        <v>0</v>
      </c>
      <c r="BG8" s="811">
        <f t="shared" ref="BG8:BG13" si="36">AR8</f>
        <v>0</v>
      </c>
      <c r="BH8" s="821">
        <f t="shared" ref="BH8:BH13" si="37">AS8*(1-X8)</f>
        <v>0</v>
      </c>
      <c r="BI8" s="846">
        <f t="shared" ref="BI8:BI13" si="38">AT8</f>
        <v>0</v>
      </c>
      <c r="BJ8" s="821">
        <f t="shared" ref="BJ8:BJ13" si="39">AQ8*(1-X8)</f>
        <v>0</v>
      </c>
      <c r="BK8" s="846">
        <f t="shared" ref="BK8:BK13" si="40">AR8</f>
        <v>0</v>
      </c>
      <c r="BL8" s="811">
        <f t="shared" ref="BL8:BL13" si="41">AW8*(1-X8)</f>
        <v>0</v>
      </c>
      <c r="BM8" s="811">
        <f t="shared" ref="BM8:BM13" si="42">AX8</f>
        <v>0</v>
      </c>
      <c r="BN8" s="821">
        <f t="shared" ref="BN8:BN13" si="43">BH8+BJ8+BL8</f>
        <v>0</v>
      </c>
      <c r="BO8" s="811">
        <f t="shared" ref="BO8:BO13" si="44">IFERROR((BH8*BI8+BJ8*BK8+BL8*BM8)/BN8,0)</f>
        <v>0</v>
      </c>
      <c r="BP8" s="811">
        <f t="shared" ref="BP8:BP13" si="45">IFERROR((BO8*BN8+BF8*BG8)/BD8,0)</f>
        <v>0</v>
      </c>
      <c r="BQ8" s="849">
        <f t="shared" ref="BQ8:BQ13" si="46">BP8*BD8</f>
        <v>0</v>
      </c>
    </row>
    <row r="9" spans="1:84" s="25" customFormat="1" ht="15.6" customHeight="1">
      <c r="A9" s="119"/>
      <c r="B9" s="5">
        <v>2</v>
      </c>
      <c r="C9" s="5" t="s">
        <v>208</v>
      </c>
      <c r="D9" s="155" t="s">
        <v>160</v>
      </c>
      <c r="E9" s="155" t="s">
        <v>495</v>
      </c>
      <c r="F9" s="812" t="s">
        <v>679</v>
      </c>
      <c r="G9" s="961"/>
      <c r="H9" s="814"/>
      <c r="I9" s="962">
        <f t="shared" si="0"/>
        <v>0</v>
      </c>
      <c r="J9" s="961"/>
      <c r="K9" s="968"/>
      <c r="L9" s="847">
        <f t="shared" si="1"/>
        <v>0</v>
      </c>
      <c r="M9" s="962">
        <f t="shared" si="2"/>
        <v>0</v>
      </c>
      <c r="N9" s="961"/>
      <c r="O9" s="810"/>
      <c r="P9" s="814"/>
      <c r="Q9" s="814"/>
      <c r="R9" s="814"/>
      <c r="S9" s="810"/>
      <c r="T9" s="814"/>
      <c r="U9" s="968"/>
      <c r="V9" s="850"/>
      <c r="W9" s="822"/>
      <c r="X9" s="981"/>
      <c r="Y9" s="990">
        <f t="shared" si="3"/>
        <v>0</v>
      </c>
      <c r="Z9" s="845">
        <f t="shared" si="4"/>
        <v>0</v>
      </c>
      <c r="AA9" s="845">
        <f t="shared" si="5"/>
        <v>0</v>
      </c>
      <c r="AB9" s="845">
        <f t="shared" si="6"/>
        <v>0</v>
      </c>
      <c r="AC9" s="832">
        <f>K9+IR_REF!S9+IR_REF!AA9</f>
        <v>1.0199999999999999E-2</v>
      </c>
      <c r="AD9" s="845">
        <f t="shared" si="7"/>
        <v>0</v>
      </c>
      <c r="AE9" s="846">
        <f t="shared" si="8"/>
        <v>0</v>
      </c>
      <c r="AF9" s="845">
        <f t="shared" si="9"/>
        <v>0</v>
      </c>
      <c r="AG9" s="846">
        <f t="shared" si="10"/>
        <v>0</v>
      </c>
      <c r="AH9" s="821">
        <f t="shared" si="11"/>
        <v>0</v>
      </c>
      <c r="AI9" s="846">
        <f t="shared" si="12"/>
        <v>0</v>
      </c>
      <c r="AJ9" s="821">
        <f t="shared" si="13"/>
        <v>0</v>
      </c>
      <c r="AK9" s="811">
        <f t="shared" si="14"/>
        <v>0</v>
      </c>
      <c r="AL9" s="811">
        <f t="shared" si="15"/>
        <v>0</v>
      </c>
      <c r="AM9" s="849">
        <f t="shared" si="16"/>
        <v>0</v>
      </c>
      <c r="AN9" s="847">
        <f t="shared" si="17"/>
        <v>0</v>
      </c>
      <c r="AO9" s="821">
        <f t="shared" si="18"/>
        <v>0</v>
      </c>
      <c r="AP9" s="821">
        <f t="shared" si="19"/>
        <v>0</v>
      </c>
      <c r="AQ9" s="821">
        <f t="shared" si="20"/>
        <v>0</v>
      </c>
      <c r="AR9" s="811">
        <f t="shared" si="21"/>
        <v>1.0199999999999999E-2</v>
      </c>
      <c r="AS9" s="821">
        <f t="shared" si="22"/>
        <v>0</v>
      </c>
      <c r="AT9" s="811">
        <f t="shared" si="23"/>
        <v>1.0199999999999999E-2</v>
      </c>
      <c r="AU9" s="821">
        <f t="shared" si="24"/>
        <v>0</v>
      </c>
      <c r="AV9" s="811">
        <f t="shared" si="25"/>
        <v>0</v>
      </c>
      <c r="AW9" s="821">
        <f t="shared" si="26"/>
        <v>0</v>
      </c>
      <c r="AX9" s="811">
        <f t="shared" si="27"/>
        <v>0</v>
      </c>
      <c r="AY9" s="821">
        <f t="shared" si="28"/>
        <v>0</v>
      </c>
      <c r="AZ9" s="848">
        <f t="shared" si="29"/>
        <v>0</v>
      </c>
      <c r="BA9" s="811">
        <f t="shared" si="30"/>
        <v>0</v>
      </c>
      <c r="BB9" s="849">
        <f t="shared" si="31"/>
        <v>0</v>
      </c>
      <c r="BC9" s="847">
        <f t="shared" si="32"/>
        <v>0</v>
      </c>
      <c r="BD9" s="821">
        <f t="shared" si="33"/>
        <v>0</v>
      </c>
      <c r="BE9" s="821">
        <f t="shared" si="34"/>
        <v>0</v>
      </c>
      <c r="BF9" s="821">
        <f t="shared" si="35"/>
        <v>0</v>
      </c>
      <c r="BG9" s="811">
        <f t="shared" si="36"/>
        <v>1.0199999999999999E-2</v>
      </c>
      <c r="BH9" s="821">
        <f t="shared" si="37"/>
        <v>0</v>
      </c>
      <c r="BI9" s="846">
        <f t="shared" si="38"/>
        <v>1.0199999999999999E-2</v>
      </c>
      <c r="BJ9" s="821">
        <f t="shared" si="39"/>
        <v>0</v>
      </c>
      <c r="BK9" s="846">
        <f t="shared" si="40"/>
        <v>1.0199999999999999E-2</v>
      </c>
      <c r="BL9" s="811">
        <f t="shared" si="41"/>
        <v>0</v>
      </c>
      <c r="BM9" s="811">
        <f t="shared" si="42"/>
        <v>0</v>
      </c>
      <c r="BN9" s="821">
        <f t="shared" si="43"/>
        <v>0</v>
      </c>
      <c r="BO9" s="811">
        <f t="shared" si="44"/>
        <v>0</v>
      </c>
      <c r="BP9" s="811">
        <f t="shared" si="45"/>
        <v>0</v>
      </c>
      <c r="BQ9" s="849">
        <f t="shared" si="46"/>
        <v>0</v>
      </c>
    </row>
    <row r="10" spans="1:84" s="25" customFormat="1" ht="15.6" customHeight="1">
      <c r="A10" s="119"/>
      <c r="B10" s="5">
        <v>3</v>
      </c>
      <c r="C10" s="5" t="s">
        <v>208</v>
      </c>
      <c r="D10" s="155" t="s">
        <v>160</v>
      </c>
      <c r="E10" s="155" t="s">
        <v>495</v>
      </c>
      <c r="F10" s="812" t="s">
        <v>594</v>
      </c>
      <c r="G10" s="961"/>
      <c r="H10" s="814"/>
      <c r="I10" s="962">
        <f t="shared" si="0"/>
        <v>0</v>
      </c>
      <c r="J10" s="961"/>
      <c r="K10" s="968"/>
      <c r="L10" s="847">
        <f t="shared" si="1"/>
        <v>0</v>
      </c>
      <c r="M10" s="962">
        <f t="shared" si="2"/>
        <v>0</v>
      </c>
      <c r="N10" s="961"/>
      <c r="O10" s="810"/>
      <c r="P10" s="814"/>
      <c r="Q10" s="814"/>
      <c r="R10" s="814"/>
      <c r="S10" s="810"/>
      <c r="T10" s="814"/>
      <c r="U10" s="968"/>
      <c r="V10" s="982"/>
      <c r="W10" s="823"/>
      <c r="X10" s="983"/>
      <c r="Y10" s="990">
        <f t="shared" si="3"/>
        <v>0</v>
      </c>
      <c r="Z10" s="845">
        <f t="shared" si="4"/>
        <v>0</v>
      </c>
      <c r="AA10" s="845">
        <f t="shared" si="5"/>
        <v>0</v>
      </c>
      <c r="AB10" s="845">
        <f t="shared" si="6"/>
        <v>0</v>
      </c>
      <c r="AC10" s="832">
        <f>K10+IR_REF!S10+IR_REF!AA10</f>
        <v>1.2999999999999999E-2</v>
      </c>
      <c r="AD10" s="845">
        <f t="shared" si="7"/>
        <v>0</v>
      </c>
      <c r="AE10" s="846">
        <f t="shared" si="8"/>
        <v>0</v>
      </c>
      <c r="AF10" s="845">
        <f t="shared" si="9"/>
        <v>0</v>
      </c>
      <c r="AG10" s="846">
        <f t="shared" si="10"/>
        <v>0</v>
      </c>
      <c r="AH10" s="821">
        <f t="shared" si="11"/>
        <v>0</v>
      </c>
      <c r="AI10" s="846">
        <f t="shared" si="12"/>
        <v>0</v>
      </c>
      <c r="AJ10" s="821">
        <f t="shared" si="13"/>
        <v>0</v>
      </c>
      <c r="AK10" s="811">
        <f t="shared" si="14"/>
        <v>0</v>
      </c>
      <c r="AL10" s="811">
        <f t="shared" si="15"/>
        <v>0</v>
      </c>
      <c r="AM10" s="849">
        <f t="shared" si="16"/>
        <v>0</v>
      </c>
      <c r="AN10" s="847">
        <f t="shared" si="17"/>
        <v>0</v>
      </c>
      <c r="AO10" s="821">
        <f t="shared" si="18"/>
        <v>0</v>
      </c>
      <c r="AP10" s="821">
        <f t="shared" si="19"/>
        <v>0</v>
      </c>
      <c r="AQ10" s="821">
        <f t="shared" si="20"/>
        <v>0</v>
      </c>
      <c r="AR10" s="811">
        <f t="shared" si="21"/>
        <v>1.2999999999999999E-2</v>
      </c>
      <c r="AS10" s="821">
        <f t="shared" si="22"/>
        <v>0</v>
      </c>
      <c r="AT10" s="811">
        <f t="shared" si="23"/>
        <v>1.2999999999999999E-2</v>
      </c>
      <c r="AU10" s="821">
        <f t="shared" si="24"/>
        <v>0</v>
      </c>
      <c r="AV10" s="811">
        <f t="shared" si="25"/>
        <v>0</v>
      </c>
      <c r="AW10" s="821">
        <f t="shared" si="26"/>
        <v>0</v>
      </c>
      <c r="AX10" s="811">
        <f t="shared" si="27"/>
        <v>0</v>
      </c>
      <c r="AY10" s="821">
        <f t="shared" si="28"/>
        <v>0</v>
      </c>
      <c r="AZ10" s="848">
        <f t="shared" si="29"/>
        <v>0</v>
      </c>
      <c r="BA10" s="811">
        <f t="shared" si="30"/>
        <v>0</v>
      </c>
      <c r="BB10" s="849">
        <f t="shared" si="31"/>
        <v>0</v>
      </c>
      <c r="BC10" s="847">
        <f t="shared" si="32"/>
        <v>0</v>
      </c>
      <c r="BD10" s="821">
        <f t="shared" si="33"/>
        <v>0</v>
      </c>
      <c r="BE10" s="821">
        <f t="shared" si="34"/>
        <v>0</v>
      </c>
      <c r="BF10" s="821">
        <f t="shared" si="35"/>
        <v>0</v>
      </c>
      <c r="BG10" s="811">
        <f t="shared" si="36"/>
        <v>1.2999999999999999E-2</v>
      </c>
      <c r="BH10" s="821">
        <f t="shared" si="37"/>
        <v>0</v>
      </c>
      <c r="BI10" s="846">
        <f t="shared" si="38"/>
        <v>1.2999999999999999E-2</v>
      </c>
      <c r="BJ10" s="821">
        <f t="shared" si="39"/>
        <v>0</v>
      </c>
      <c r="BK10" s="846">
        <f t="shared" si="40"/>
        <v>1.2999999999999999E-2</v>
      </c>
      <c r="BL10" s="811">
        <f t="shared" si="41"/>
        <v>0</v>
      </c>
      <c r="BM10" s="811">
        <f t="shared" si="42"/>
        <v>0</v>
      </c>
      <c r="BN10" s="821">
        <f t="shared" si="43"/>
        <v>0</v>
      </c>
      <c r="BO10" s="811">
        <f t="shared" si="44"/>
        <v>0</v>
      </c>
      <c r="BP10" s="811">
        <f t="shared" si="45"/>
        <v>0</v>
      </c>
      <c r="BQ10" s="849">
        <f t="shared" si="46"/>
        <v>0</v>
      </c>
    </row>
    <row r="11" spans="1:84" s="25" customFormat="1" ht="15.6" customHeight="1">
      <c r="A11" s="119"/>
      <c r="B11" s="5">
        <v>4</v>
      </c>
      <c r="C11" s="5" t="s">
        <v>208</v>
      </c>
      <c r="D11" s="155" t="s">
        <v>160</v>
      </c>
      <c r="E11" s="155" t="s">
        <v>495</v>
      </c>
      <c r="F11" s="812" t="s">
        <v>595</v>
      </c>
      <c r="G11" s="961"/>
      <c r="H11" s="814"/>
      <c r="I11" s="962">
        <f t="shared" si="0"/>
        <v>0</v>
      </c>
      <c r="J11" s="961"/>
      <c r="K11" s="968"/>
      <c r="L11" s="847">
        <f t="shared" si="1"/>
        <v>0</v>
      </c>
      <c r="M11" s="962">
        <f>IFERROR((N11*O11+P11*Q11+R11*S11+T11*U11)/L11,0)</f>
        <v>0</v>
      </c>
      <c r="N11" s="961"/>
      <c r="O11" s="810"/>
      <c r="P11" s="814"/>
      <c r="Q11" s="814"/>
      <c r="R11" s="814"/>
      <c r="S11" s="810"/>
      <c r="T11" s="814"/>
      <c r="U11" s="968"/>
      <c r="V11" s="982"/>
      <c r="W11" s="823"/>
      <c r="X11" s="983"/>
      <c r="Y11" s="990">
        <f t="shared" si="3"/>
        <v>0</v>
      </c>
      <c r="Z11" s="845">
        <f t="shared" si="4"/>
        <v>0</v>
      </c>
      <c r="AA11" s="845">
        <f t="shared" si="5"/>
        <v>0</v>
      </c>
      <c r="AB11" s="845">
        <f t="shared" si="6"/>
        <v>0</v>
      </c>
      <c r="AC11" s="832">
        <f>K11+IR_REF!S11+IR_REF!AA11</f>
        <v>8.9999999999999993E-3</v>
      </c>
      <c r="AD11" s="845">
        <f t="shared" si="7"/>
        <v>0</v>
      </c>
      <c r="AE11" s="846">
        <f t="shared" si="8"/>
        <v>0</v>
      </c>
      <c r="AF11" s="845">
        <f t="shared" si="9"/>
        <v>0</v>
      </c>
      <c r="AG11" s="846">
        <f t="shared" si="10"/>
        <v>0</v>
      </c>
      <c r="AH11" s="821">
        <f t="shared" si="11"/>
        <v>0</v>
      </c>
      <c r="AI11" s="846">
        <f t="shared" si="12"/>
        <v>0</v>
      </c>
      <c r="AJ11" s="821">
        <f t="shared" si="13"/>
        <v>0</v>
      </c>
      <c r="AK11" s="811">
        <f t="shared" si="14"/>
        <v>0</v>
      </c>
      <c r="AL11" s="811">
        <f t="shared" si="15"/>
        <v>0</v>
      </c>
      <c r="AM11" s="849">
        <f t="shared" si="16"/>
        <v>0</v>
      </c>
      <c r="AN11" s="847">
        <f t="shared" si="17"/>
        <v>0</v>
      </c>
      <c r="AO11" s="821">
        <f t="shared" si="18"/>
        <v>0</v>
      </c>
      <c r="AP11" s="821">
        <f t="shared" si="19"/>
        <v>0</v>
      </c>
      <c r="AQ11" s="821">
        <f t="shared" si="20"/>
        <v>0</v>
      </c>
      <c r="AR11" s="811">
        <f t="shared" si="21"/>
        <v>8.9999999999999993E-3</v>
      </c>
      <c r="AS11" s="821">
        <f t="shared" si="22"/>
        <v>0</v>
      </c>
      <c r="AT11" s="811">
        <f t="shared" si="23"/>
        <v>8.9999999999999993E-3</v>
      </c>
      <c r="AU11" s="821">
        <f t="shared" si="24"/>
        <v>0</v>
      </c>
      <c r="AV11" s="811">
        <f t="shared" si="25"/>
        <v>0</v>
      </c>
      <c r="AW11" s="821">
        <f t="shared" si="26"/>
        <v>0</v>
      </c>
      <c r="AX11" s="811">
        <f t="shared" si="27"/>
        <v>0</v>
      </c>
      <c r="AY11" s="821">
        <f t="shared" si="28"/>
        <v>0</v>
      </c>
      <c r="AZ11" s="848">
        <f t="shared" si="29"/>
        <v>0</v>
      </c>
      <c r="BA11" s="811">
        <f t="shared" si="30"/>
        <v>0</v>
      </c>
      <c r="BB11" s="849">
        <f t="shared" si="31"/>
        <v>0</v>
      </c>
      <c r="BC11" s="847">
        <f t="shared" si="32"/>
        <v>0</v>
      </c>
      <c r="BD11" s="821">
        <f t="shared" si="33"/>
        <v>0</v>
      </c>
      <c r="BE11" s="821">
        <f t="shared" si="34"/>
        <v>0</v>
      </c>
      <c r="BF11" s="821">
        <f t="shared" si="35"/>
        <v>0</v>
      </c>
      <c r="BG11" s="811">
        <f t="shared" si="36"/>
        <v>8.9999999999999993E-3</v>
      </c>
      <c r="BH11" s="821">
        <f t="shared" si="37"/>
        <v>0</v>
      </c>
      <c r="BI11" s="846">
        <f t="shared" si="38"/>
        <v>8.9999999999999993E-3</v>
      </c>
      <c r="BJ11" s="821">
        <f t="shared" si="39"/>
        <v>0</v>
      </c>
      <c r="BK11" s="846">
        <f t="shared" si="40"/>
        <v>8.9999999999999993E-3</v>
      </c>
      <c r="BL11" s="811">
        <f t="shared" si="41"/>
        <v>0</v>
      </c>
      <c r="BM11" s="811">
        <f t="shared" si="42"/>
        <v>0</v>
      </c>
      <c r="BN11" s="821">
        <f t="shared" si="43"/>
        <v>0</v>
      </c>
      <c r="BO11" s="811">
        <f t="shared" si="44"/>
        <v>0</v>
      </c>
      <c r="BP11" s="811">
        <f t="shared" si="45"/>
        <v>0</v>
      </c>
      <c r="BQ11" s="849">
        <f t="shared" si="46"/>
        <v>0</v>
      </c>
    </row>
    <row r="12" spans="1:84" s="25" customFormat="1" ht="15.6" customHeight="1">
      <c r="A12" s="119"/>
      <c r="B12" s="5">
        <v>5</v>
      </c>
      <c r="C12" s="5" t="s">
        <v>208</v>
      </c>
      <c r="D12" s="155" t="s">
        <v>160</v>
      </c>
      <c r="E12" s="155" t="s">
        <v>495</v>
      </c>
      <c r="F12" s="812" t="s">
        <v>596</v>
      </c>
      <c r="G12" s="961"/>
      <c r="H12" s="814"/>
      <c r="I12" s="962">
        <f>IFERROR(H12/G12,0)</f>
        <v>0</v>
      </c>
      <c r="J12" s="961"/>
      <c r="K12" s="968"/>
      <c r="L12" s="847">
        <f>N12+P12+R12+T12</f>
        <v>0</v>
      </c>
      <c r="M12" s="962">
        <f t="shared" si="2"/>
        <v>0</v>
      </c>
      <c r="N12" s="961"/>
      <c r="O12" s="810"/>
      <c r="P12" s="814"/>
      <c r="Q12" s="814"/>
      <c r="R12" s="814"/>
      <c r="S12" s="810"/>
      <c r="T12" s="814"/>
      <c r="U12" s="968"/>
      <c r="V12" s="982"/>
      <c r="W12" s="823"/>
      <c r="X12" s="983"/>
      <c r="Y12" s="990">
        <f t="shared" si="3"/>
        <v>0</v>
      </c>
      <c r="Z12" s="845">
        <f t="shared" si="4"/>
        <v>0</v>
      </c>
      <c r="AA12" s="845">
        <f t="shared" si="5"/>
        <v>0</v>
      </c>
      <c r="AB12" s="845">
        <f t="shared" si="6"/>
        <v>0</v>
      </c>
      <c r="AC12" s="832">
        <f>K12+IR_REF!S12+IR_REF!AA12</f>
        <v>1.6499999999999998E-3</v>
      </c>
      <c r="AD12" s="845">
        <f t="shared" si="7"/>
        <v>0</v>
      </c>
      <c r="AE12" s="846">
        <f t="shared" si="8"/>
        <v>0</v>
      </c>
      <c r="AF12" s="845">
        <f t="shared" si="9"/>
        <v>0</v>
      </c>
      <c r="AG12" s="846">
        <f t="shared" si="10"/>
        <v>0</v>
      </c>
      <c r="AH12" s="821">
        <f t="shared" si="11"/>
        <v>0</v>
      </c>
      <c r="AI12" s="846">
        <f t="shared" si="12"/>
        <v>0</v>
      </c>
      <c r="AJ12" s="821">
        <f t="shared" si="13"/>
        <v>0</v>
      </c>
      <c r="AK12" s="811">
        <f t="shared" si="14"/>
        <v>0</v>
      </c>
      <c r="AL12" s="811">
        <f t="shared" si="15"/>
        <v>0</v>
      </c>
      <c r="AM12" s="849">
        <f t="shared" si="16"/>
        <v>0</v>
      </c>
      <c r="AN12" s="847">
        <f t="shared" si="17"/>
        <v>0</v>
      </c>
      <c r="AO12" s="821">
        <f t="shared" si="18"/>
        <v>0</v>
      </c>
      <c r="AP12" s="821">
        <f t="shared" si="19"/>
        <v>0</v>
      </c>
      <c r="AQ12" s="821">
        <f t="shared" si="20"/>
        <v>0</v>
      </c>
      <c r="AR12" s="811">
        <f t="shared" si="21"/>
        <v>1.6499999999999998E-3</v>
      </c>
      <c r="AS12" s="821">
        <f t="shared" si="22"/>
        <v>0</v>
      </c>
      <c r="AT12" s="811">
        <f t="shared" si="23"/>
        <v>1.6499999999999998E-3</v>
      </c>
      <c r="AU12" s="821">
        <f t="shared" si="24"/>
        <v>0</v>
      </c>
      <c r="AV12" s="811">
        <f t="shared" si="25"/>
        <v>0</v>
      </c>
      <c r="AW12" s="821">
        <f t="shared" si="26"/>
        <v>0</v>
      </c>
      <c r="AX12" s="811">
        <f t="shared" si="27"/>
        <v>0</v>
      </c>
      <c r="AY12" s="821">
        <f t="shared" si="28"/>
        <v>0</v>
      </c>
      <c r="AZ12" s="848">
        <f t="shared" si="29"/>
        <v>0</v>
      </c>
      <c r="BA12" s="811">
        <f t="shared" si="30"/>
        <v>0</v>
      </c>
      <c r="BB12" s="849">
        <f t="shared" si="31"/>
        <v>0</v>
      </c>
      <c r="BC12" s="847">
        <f t="shared" si="32"/>
        <v>0</v>
      </c>
      <c r="BD12" s="821">
        <f t="shared" si="33"/>
        <v>0</v>
      </c>
      <c r="BE12" s="821">
        <f t="shared" si="34"/>
        <v>0</v>
      </c>
      <c r="BF12" s="821">
        <f t="shared" si="35"/>
        <v>0</v>
      </c>
      <c r="BG12" s="811">
        <f t="shared" si="36"/>
        <v>1.6499999999999998E-3</v>
      </c>
      <c r="BH12" s="821">
        <f t="shared" si="37"/>
        <v>0</v>
      </c>
      <c r="BI12" s="846">
        <f t="shared" si="38"/>
        <v>1.6499999999999998E-3</v>
      </c>
      <c r="BJ12" s="821">
        <f t="shared" si="39"/>
        <v>0</v>
      </c>
      <c r="BK12" s="846">
        <f t="shared" si="40"/>
        <v>1.6499999999999998E-3</v>
      </c>
      <c r="BL12" s="811">
        <f t="shared" si="41"/>
        <v>0</v>
      </c>
      <c r="BM12" s="811">
        <f t="shared" si="42"/>
        <v>0</v>
      </c>
      <c r="BN12" s="821">
        <f t="shared" si="43"/>
        <v>0</v>
      </c>
      <c r="BO12" s="811">
        <f t="shared" si="44"/>
        <v>0</v>
      </c>
      <c r="BP12" s="811">
        <f t="shared" si="45"/>
        <v>0</v>
      </c>
      <c r="BQ12" s="849">
        <f t="shared" si="46"/>
        <v>0</v>
      </c>
    </row>
    <row r="13" spans="1:84" s="25" customFormat="1" ht="15.6" customHeight="1">
      <c r="A13" s="119"/>
      <c r="B13" s="5">
        <v>6</v>
      </c>
      <c r="C13" s="5" t="s">
        <v>208</v>
      </c>
      <c r="D13" s="155" t="s">
        <v>160</v>
      </c>
      <c r="E13" s="155" t="s">
        <v>495</v>
      </c>
      <c r="F13" s="812" t="s">
        <v>597</v>
      </c>
      <c r="G13" s="961"/>
      <c r="H13" s="814"/>
      <c r="I13" s="962">
        <f t="shared" si="0"/>
        <v>0</v>
      </c>
      <c r="J13" s="961"/>
      <c r="K13" s="968"/>
      <c r="L13" s="847">
        <f t="shared" si="1"/>
        <v>0</v>
      </c>
      <c r="M13" s="962">
        <f t="shared" si="2"/>
        <v>0</v>
      </c>
      <c r="N13" s="961"/>
      <c r="O13" s="810"/>
      <c r="P13" s="814"/>
      <c r="Q13" s="810"/>
      <c r="R13" s="814"/>
      <c r="S13" s="810"/>
      <c r="T13" s="814"/>
      <c r="U13" s="968"/>
      <c r="V13" s="984" t="e">
        <f>(CSV_CR_SCEN!Z123+CSV_CR_SCEN!AB123+CSV_CR_SCEN!Z127+CSV_CR_SCEN!AB127+CSV_CR_SCEN!Z134+CSV_CR_SCEN!AB134)/(CSV_CR_SCEN!H123+CSV_CR_SCEN!I123+CSV_CR_SCEN!H127+CSV_CR_SCEN!I127+CSV_CR_SCEN!H134+CSV_CR_SCEN!I134)</f>
        <v>#DIV/0!</v>
      </c>
      <c r="W13" s="815" t="e">
        <f>(CSV_CR_SCEN!Z145+CSV_CR_SCEN!AB145+CSV_CR_SCEN!Z149+CSV_CR_SCEN!AB149+CSV_CR_SCEN!Z156+CSV_CR_SCEN!AB156)/(CSV_CR_SCEN!H145+CSV_CR_SCEN!I145+CSV_CR_SCEN!H149+CSV_CR_SCEN!I149+CSV_CR_SCEN!H156+CSV_CR_SCEN!I156)</f>
        <v>#DIV/0!</v>
      </c>
      <c r="X13" s="985" t="e">
        <f>(CSV_CR_SCEN!Z167+CSV_CR_SCEN!AB167+CSV_CR_SCEN!Z171+CSV_CR_SCEN!AB171+CSV_CR_SCEN!Z178+CSV_CR_SCEN!AB178)/(CSV_CR_SCEN!H167+CSV_CR_SCEN!I167+CSV_CR_SCEN!H171+CSV_CR_SCEN!I171+CSV_CR_SCEN!H178+CSV_CR_SCEN!I178)</f>
        <v>#DIV/0!</v>
      </c>
      <c r="Y13" s="990">
        <f t="shared" si="3"/>
        <v>0</v>
      </c>
      <c r="Z13" s="845" t="e">
        <f t="shared" si="4"/>
        <v>#DIV/0!</v>
      </c>
      <c r="AA13" s="845" t="e">
        <f t="shared" si="5"/>
        <v>#DIV/0!</v>
      </c>
      <c r="AB13" s="845" t="e">
        <f t="shared" si="6"/>
        <v>#DIV/0!</v>
      </c>
      <c r="AC13" s="832">
        <f>K13+IR_REF!S13+IR_REF!AA13</f>
        <v>9.209999999999996E-3</v>
      </c>
      <c r="AD13" s="845" t="e">
        <f t="shared" si="7"/>
        <v>#DIV/0!</v>
      </c>
      <c r="AE13" s="846">
        <f t="shared" si="8"/>
        <v>0</v>
      </c>
      <c r="AF13" s="845" t="e">
        <f t="shared" si="9"/>
        <v>#DIV/0!</v>
      </c>
      <c r="AG13" s="846">
        <f t="shared" si="10"/>
        <v>0</v>
      </c>
      <c r="AH13" s="821" t="e">
        <f t="shared" si="11"/>
        <v>#DIV/0!</v>
      </c>
      <c r="AI13" s="846">
        <f t="shared" si="12"/>
        <v>0</v>
      </c>
      <c r="AJ13" s="821" t="e">
        <f t="shared" si="13"/>
        <v>#DIV/0!</v>
      </c>
      <c r="AK13" s="811">
        <f t="shared" si="14"/>
        <v>0</v>
      </c>
      <c r="AL13" s="811">
        <f t="shared" si="15"/>
        <v>0</v>
      </c>
      <c r="AM13" s="849" t="e">
        <f t="shared" si="16"/>
        <v>#DIV/0!</v>
      </c>
      <c r="AN13" s="847" t="e">
        <f t="shared" si="17"/>
        <v>#DIV/0!</v>
      </c>
      <c r="AO13" s="821" t="e">
        <f t="shared" si="18"/>
        <v>#DIV/0!</v>
      </c>
      <c r="AP13" s="821" t="e">
        <f t="shared" si="19"/>
        <v>#DIV/0!</v>
      </c>
      <c r="AQ13" s="821" t="e">
        <f t="shared" si="20"/>
        <v>#DIV/0!</v>
      </c>
      <c r="AR13" s="811">
        <f t="shared" si="21"/>
        <v>9.209999999999996E-3</v>
      </c>
      <c r="AS13" s="821" t="e">
        <f t="shared" si="22"/>
        <v>#DIV/0!</v>
      </c>
      <c r="AT13" s="811">
        <f t="shared" si="23"/>
        <v>9.209999999999996E-3</v>
      </c>
      <c r="AU13" s="821" t="e">
        <f t="shared" si="24"/>
        <v>#DIV/0!</v>
      </c>
      <c r="AV13" s="811">
        <f t="shared" si="25"/>
        <v>0</v>
      </c>
      <c r="AW13" s="821" t="e">
        <f t="shared" si="26"/>
        <v>#DIV/0!</v>
      </c>
      <c r="AX13" s="811">
        <f t="shared" si="27"/>
        <v>0</v>
      </c>
      <c r="AY13" s="821" t="e">
        <f t="shared" si="28"/>
        <v>#DIV/0!</v>
      </c>
      <c r="AZ13" s="848">
        <f t="shared" si="29"/>
        <v>0</v>
      </c>
      <c r="BA13" s="811">
        <f t="shared" si="30"/>
        <v>0</v>
      </c>
      <c r="BB13" s="849" t="e">
        <f t="shared" si="31"/>
        <v>#DIV/0!</v>
      </c>
      <c r="BC13" s="847" t="e">
        <f t="shared" si="32"/>
        <v>#DIV/0!</v>
      </c>
      <c r="BD13" s="821" t="e">
        <f t="shared" si="33"/>
        <v>#DIV/0!</v>
      </c>
      <c r="BE13" s="821" t="e">
        <f t="shared" si="34"/>
        <v>#DIV/0!</v>
      </c>
      <c r="BF13" s="821" t="e">
        <f t="shared" si="35"/>
        <v>#DIV/0!</v>
      </c>
      <c r="BG13" s="811">
        <f t="shared" si="36"/>
        <v>9.209999999999996E-3</v>
      </c>
      <c r="BH13" s="821" t="e">
        <f t="shared" si="37"/>
        <v>#DIV/0!</v>
      </c>
      <c r="BI13" s="846">
        <f t="shared" si="38"/>
        <v>9.209999999999996E-3</v>
      </c>
      <c r="BJ13" s="821" t="e">
        <f t="shared" si="39"/>
        <v>#DIV/0!</v>
      </c>
      <c r="BK13" s="846">
        <f t="shared" si="40"/>
        <v>9.209999999999996E-3</v>
      </c>
      <c r="BL13" s="811" t="e">
        <f t="shared" si="41"/>
        <v>#DIV/0!</v>
      </c>
      <c r="BM13" s="811">
        <f t="shared" si="42"/>
        <v>0</v>
      </c>
      <c r="BN13" s="821" t="e">
        <f t="shared" si="43"/>
        <v>#DIV/0!</v>
      </c>
      <c r="BO13" s="811">
        <f t="shared" si="44"/>
        <v>0</v>
      </c>
      <c r="BP13" s="811">
        <f t="shared" si="45"/>
        <v>0</v>
      </c>
      <c r="BQ13" s="849" t="e">
        <f t="shared" si="46"/>
        <v>#DIV/0!</v>
      </c>
    </row>
    <row r="14" spans="1:84" s="25" customFormat="1" ht="15.6" customHeight="1">
      <c r="A14" s="119"/>
      <c r="B14" s="5">
        <v>7</v>
      </c>
      <c r="C14" s="5" t="s">
        <v>208</v>
      </c>
      <c r="D14" s="155" t="s">
        <v>160</v>
      </c>
      <c r="E14" s="155" t="s">
        <v>495</v>
      </c>
      <c r="F14" s="812" t="s">
        <v>496</v>
      </c>
      <c r="G14" s="961"/>
      <c r="H14" s="814"/>
      <c r="I14" s="962">
        <f t="shared" si="0"/>
        <v>0</v>
      </c>
      <c r="J14" s="961"/>
      <c r="K14" s="968"/>
      <c r="L14" s="847">
        <f>N14+P14+R14+T14</f>
        <v>0</v>
      </c>
      <c r="M14" s="962">
        <f t="shared" si="2"/>
        <v>0</v>
      </c>
      <c r="N14" s="961"/>
      <c r="O14" s="810"/>
      <c r="P14" s="814"/>
      <c r="Q14" s="810"/>
      <c r="R14" s="814"/>
      <c r="S14" s="810"/>
      <c r="T14" s="814"/>
      <c r="U14" s="968"/>
      <c r="V14" s="984" t="e">
        <f>(CSV_CR_SCEN!Z135+CSV_CR_SCEN!AB135+CSV_CR_SCEN!Z136+CSV_CR_SCEN!AB136)/(CSV_CR_SCEN!H135+CSV_CR_SCEN!I135+CSV_CR_SCEN!H136+CSV_CR_SCEN!I136)</f>
        <v>#DIV/0!</v>
      </c>
      <c r="W14" s="815" t="e">
        <f>(CSV_CR_SCEN!Z157+CSV_CR_SCEN!AB157+CSV_CR_SCEN!Z158+CSV_CR_SCEN!AB158)/(CSV_CR_SCEN!H157+CSV_CR_SCEN!I157+CSV_CR_SCEN!H158+CSV_CR_SCEN!I158)</f>
        <v>#DIV/0!</v>
      </c>
      <c r="X14" s="985" t="e">
        <f>(CSV_CR_SCEN!Z179+CSV_CR_SCEN!AB179+CSV_CR_SCEN!Z180+CSV_CR_SCEN!AB180)/(CSV_CR_SCEN!H179+CSV_CR_SCEN!I179+CSV_CR_SCEN!H180+CSV_CR_SCEN!I180)</f>
        <v>#DIV/0!</v>
      </c>
      <c r="Y14" s="990">
        <f t="shared" ref="Y14:Y20" si="47">L14</f>
        <v>0</v>
      </c>
      <c r="Z14" s="845" t="e">
        <f t="shared" ref="Z14:Z20" si="48">Y14*(1-V14)</f>
        <v>#DIV/0!</v>
      </c>
      <c r="AA14" s="845" t="e">
        <f t="shared" ref="AA14:AA20" si="49">N14*(1-V14)</f>
        <v>#DIV/0!</v>
      </c>
      <c r="AB14" s="845" t="e">
        <f t="shared" ref="AB14:AB24" si="50">AA14</f>
        <v>#DIV/0!</v>
      </c>
      <c r="AC14" s="832">
        <f>K14+IR_REF!S14+IR_REF!AA14</f>
        <v>9.209999999999996E-3</v>
      </c>
      <c r="AD14" s="845" t="e">
        <f t="shared" ref="AD14:AD20" si="51">(1-V14)*P14</f>
        <v>#DIV/0!</v>
      </c>
      <c r="AE14" s="846">
        <f t="shared" si="8"/>
        <v>0</v>
      </c>
      <c r="AF14" s="845" t="e">
        <f t="shared" ref="AF14:AF20" si="52">(1-V14)*R14</f>
        <v>#DIV/0!</v>
      </c>
      <c r="AG14" s="846">
        <f t="shared" si="10"/>
        <v>0</v>
      </c>
      <c r="AH14" s="821" t="e">
        <f t="shared" ref="AH14:AH20" si="53">(1-V14)*T14</f>
        <v>#DIV/0!</v>
      </c>
      <c r="AI14" s="846">
        <f t="shared" si="12"/>
        <v>0</v>
      </c>
      <c r="AJ14" s="821" t="e">
        <f t="shared" ref="AJ14:AJ20" si="54">AD14+AF14+AH14</f>
        <v>#DIV/0!</v>
      </c>
      <c r="AK14" s="811">
        <f t="shared" ref="AK14:AK20" si="55">IFERROR((AD14*AE14+AF14*AG14+AH14*AI14)/AJ14,0)</f>
        <v>0</v>
      </c>
      <c r="AL14" s="811">
        <f t="shared" ref="AL14:AL20" si="56">IFERROR((AK14*AJ14+AB14*AC14)/Z14,0)</f>
        <v>0</v>
      </c>
      <c r="AM14" s="849" t="e">
        <f t="shared" ref="AM14:AM20" si="57">AL14*Z14</f>
        <v>#DIV/0!</v>
      </c>
      <c r="AN14" s="847" t="e">
        <f t="shared" ref="AN14:AN20" si="58">Z14</f>
        <v>#DIV/0!</v>
      </c>
      <c r="AO14" s="821" t="e">
        <f t="shared" ref="AO14:AO20" si="59">AN14*(1-W14)</f>
        <v>#DIV/0!</v>
      </c>
      <c r="AP14" s="821" t="e">
        <f t="shared" ref="AP14:AP20" si="60">AD14*(1-W14)</f>
        <v>#DIV/0!</v>
      </c>
      <c r="AQ14" s="821" t="e">
        <f t="shared" ref="AQ14:AQ24" si="61">AP14</f>
        <v>#DIV/0!</v>
      </c>
      <c r="AR14" s="811">
        <f t="shared" ref="AR14:AR20" si="62">AC14</f>
        <v>9.209999999999996E-3</v>
      </c>
      <c r="AS14" s="821" t="e">
        <f t="shared" ref="AS14:AS20" si="63">AB14*(1-W14)</f>
        <v>#DIV/0!</v>
      </c>
      <c r="AT14" s="811">
        <f t="shared" ref="AT14:AT20" si="64">AC14</f>
        <v>9.209999999999996E-3</v>
      </c>
      <c r="AU14" s="821" t="e">
        <f t="shared" ref="AU14:AU20" si="65">AF14*(1-W14)</f>
        <v>#DIV/0!</v>
      </c>
      <c r="AV14" s="811">
        <f t="shared" ref="AV14:AV20" si="66">AG14</f>
        <v>0</v>
      </c>
      <c r="AW14" s="821" t="e">
        <f t="shared" ref="AW14:AW20" si="67">AH14*(1-W14)</f>
        <v>#DIV/0!</v>
      </c>
      <c r="AX14" s="811">
        <f t="shared" ref="AX14:AX20" si="68">AI14</f>
        <v>0</v>
      </c>
      <c r="AY14" s="821" t="e">
        <f t="shared" ref="AY14:AY20" si="69">AS14+AU14+AW14</f>
        <v>#DIV/0!</v>
      </c>
      <c r="AZ14" s="848">
        <f t="shared" ref="AZ14:AZ20" si="70">IFERROR((AS14*AT14+AU14*AV14+AW14*AX14)/AY14,0)</f>
        <v>0</v>
      </c>
      <c r="BA14" s="811">
        <f t="shared" ref="BA14:BA20" si="71">IFERROR((AZ14*AY14+AQ14*AR14)/AO14,0)</f>
        <v>0</v>
      </c>
      <c r="BB14" s="849" t="e">
        <f t="shared" ref="BB14:BB20" si="72">BA14*AO14</f>
        <v>#DIV/0!</v>
      </c>
      <c r="BC14" s="847" t="e">
        <f t="shared" ref="BC14:BC20" si="73">AO14</f>
        <v>#DIV/0!</v>
      </c>
      <c r="BD14" s="821" t="e">
        <f t="shared" ref="BD14:BD20" si="74">BC14*(1-X14)</f>
        <v>#DIV/0!</v>
      </c>
      <c r="BE14" s="821" t="e">
        <f t="shared" ref="BE14:BE20" si="75">AU14*(1-X14)</f>
        <v>#DIV/0!</v>
      </c>
      <c r="BF14" s="821" t="e">
        <f t="shared" ref="BF14:BF24" si="76">BE14</f>
        <v>#DIV/0!</v>
      </c>
      <c r="BG14" s="811">
        <f t="shared" ref="BG14:BG20" si="77">AR14</f>
        <v>9.209999999999996E-3</v>
      </c>
      <c r="BH14" s="821" t="e">
        <f t="shared" ref="BH14:BH20" si="78">AS14*(1-X14)</f>
        <v>#DIV/0!</v>
      </c>
      <c r="BI14" s="846">
        <f t="shared" ref="BI14:BI20" si="79">AT14</f>
        <v>9.209999999999996E-3</v>
      </c>
      <c r="BJ14" s="821" t="e">
        <f t="shared" ref="BJ14:BJ20" si="80">AQ14*(1-X14)</f>
        <v>#DIV/0!</v>
      </c>
      <c r="BK14" s="846">
        <f t="shared" ref="BK14:BK20" si="81">AR14</f>
        <v>9.209999999999996E-3</v>
      </c>
      <c r="BL14" s="811" t="e">
        <f t="shared" ref="BL14:BL20" si="82">AW14*(1-X14)</f>
        <v>#DIV/0!</v>
      </c>
      <c r="BM14" s="811">
        <f t="shared" ref="BM14:BM20" si="83">AX14</f>
        <v>0</v>
      </c>
      <c r="BN14" s="821" t="e">
        <f t="shared" ref="BN14:BN20" si="84">BH14+BJ14+BL14</f>
        <v>#DIV/0!</v>
      </c>
      <c r="BO14" s="811">
        <f t="shared" ref="BO14:BO20" si="85">IFERROR((BH14*BI14+BJ14*BK14+BL14*BM14)/BN14,0)</f>
        <v>0</v>
      </c>
      <c r="BP14" s="811">
        <f t="shared" ref="BP14:BP20" si="86">IFERROR((BO14*BN14+BF14*BG14)/BD14,0)</f>
        <v>0</v>
      </c>
      <c r="BQ14" s="849" t="e">
        <f t="shared" ref="BQ14:BQ20" si="87">BP14*BD14</f>
        <v>#DIV/0!</v>
      </c>
    </row>
    <row r="15" spans="1:84" s="25" customFormat="1" ht="15.6" customHeight="1">
      <c r="A15" s="119"/>
      <c r="B15" s="5">
        <v>8</v>
      </c>
      <c r="C15" s="5" t="s">
        <v>208</v>
      </c>
      <c r="D15" s="155" t="s">
        <v>160</v>
      </c>
      <c r="E15" s="155" t="s">
        <v>495</v>
      </c>
      <c r="F15" s="812" t="s">
        <v>497</v>
      </c>
      <c r="G15" s="961"/>
      <c r="H15" s="814"/>
      <c r="I15" s="962">
        <f t="shared" si="0"/>
        <v>0</v>
      </c>
      <c r="J15" s="961"/>
      <c r="K15" s="968"/>
      <c r="L15" s="847">
        <f t="shared" si="1"/>
        <v>0</v>
      </c>
      <c r="M15" s="962">
        <f t="shared" si="2"/>
        <v>0</v>
      </c>
      <c r="N15" s="961"/>
      <c r="O15" s="810"/>
      <c r="P15" s="814"/>
      <c r="Q15" s="810"/>
      <c r="R15" s="814"/>
      <c r="S15" s="810"/>
      <c r="T15" s="814"/>
      <c r="U15" s="968"/>
      <c r="V15" s="984" t="e">
        <f>(CSV_CR_SCEN!Z130+CSV_CR_SCEN!AB130)/(CSV_CR_SCEN!H130+CSV_CR_SCEN!I130)</f>
        <v>#DIV/0!</v>
      </c>
      <c r="W15" s="817" t="e">
        <f>(CSV_CR_SCEN!Z152+CSV_CR_SCEN!AB152)/(CSV_CR_SCEN!H152+CSV_CR_SCEN!I152)</f>
        <v>#DIV/0!</v>
      </c>
      <c r="X15" s="986" t="e">
        <f>(CSV_CR_SCEN!Z174+CSV_CR_SCEN!AB174)/(CSV_CR_SCEN!H174+CSV_CR_SCEN!I174)</f>
        <v>#DIV/0!</v>
      </c>
      <c r="Y15" s="990">
        <f t="shared" si="47"/>
        <v>0</v>
      </c>
      <c r="Z15" s="845" t="e">
        <f t="shared" si="48"/>
        <v>#DIV/0!</v>
      </c>
      <c r="AA15" s="845" t="e">
        <f t="shared" si="49"/>
        <v>#DIV/0!</v>
      </c>
      <c r="AB15" s="845" t="e">
        <f t="shared" si="50"/>
        <v>#DIV/0!</v>
      </c>
      <c r="AC15" s="832">
        <f>K15+IR_REF!S15+IR_REF!AA15</f>
        <v>9.209999999999996E-3</v>
      </c>
      <c r="AD15" s="845" t="e">
        <f t="shared" si="51"/>
        <v>#DIV/0!</v>
      </c>
      <c r="AE15" s="846">
        <f t="shared" si="8"/>
        <v>0</v>
      </c>
      <c r="AF15" s="845" t="e">
        <f t="shared" si="52"/>
        <v>#DIV/0!</v>
      </c>
      <c r="AG15" s="846">
        <f t="shared" si="10"/>
        <v>0</v>
      </c>
      <c r="AH15" s="821" t="e">
        <f t="shared" si="53"/>
        <v>#DIV/0!</v>
      </c>
      <c r="AI15" s="846">
        <f t="shared" si="12"/>
        <v>0</v>
      </c>
      <c r="AJ15" s="821" t="e">
        <f t="shared" si="54"/>
        <v>#DIV/0!</v>
      </c>
      <c r="AK15" s="811">
        <f t="shared" si="55"/>
        <v>0</v>
      </c>
      <c r="AL15" s="811">
        <f t="shared" si="56"/>
        <v>0</v>
      </c>
      <c r="AM15" s="849" t="e">
        <f t="shared" si="57"/>
        <v>#DIV/0!</v>
      </c>
      <c r="AN15" s="847" t="e">
        <f t="shared" si="58"/>
        <v>#DIV/0!</v>
      </c>
      <c r="AO15" s="821" t="e">
        <f t="shared" si="59"/>
        <v>#DIV/0!</v>
      </c>
      <c r="AP15" s="821" t="e">
        <f t="shared" si="60"/>
        <v>#DIV/0!</v>
      </c>
      <c r="AQ15" s="821" t="e">
        <f t="shared" si="61"/>
        <v>#DIV/0!</v>
      </c>
      <c r="AR15" s="811">
        <f t="shared" si="62"/>
        <v>9.209999999999996E-3</v>
      </c>
      <c r="AS15" s="821" t="e">
        <f t="shared" si="63"/>
        <v>#DIV/0!</v>
      </c>
      <c r="AT15" s="811">
        <f t="shared" si="64"/>
        <v>9.209999999999996E-3</v>
      </c>
      <c r="AU15" s="821" t="e">
        <f t="shared" si="65"/>
        <v>#DIV/0!</v>
      </c>
      <c r="AV15" s="811">
        <f t="shared" si="66"/>
        <v>0</v>
      </c>
      <c r="AW15" s="821" t="e">
        <f t="shared" si="67"/>
        <v>#DIV/0!</v>
      </c>
      <c r="AX15" s="811">
        <f t="shared" si="68"/>
        <v>0</v>
      </c>
      <c r="AY15" s="821" t="e">
        <f t="shared" si="69"/>
        <v>#DIV/0!</v>
      </c>
      <c r="AZ15" s="848">
        <f t="shared" si="70"/>
        <v>0</v>
      </c>
      <c r="BA15" s="811">
        <f t="shared" si="71"/>
        <v>0</v>
      </c>
      <c r="BB15" s="849" t="e">
        <f t="shared" si="72"/>
        <v>#DIV/0!</v>
      </c>
      <c r="BC15" s="847" t="e">
        <f t="shared" si="73"/>
        <v>#DIV/0!</v>
      </c>
      <c r="BD15" s="821" t="e">
        <f t="shared" si="74"/>
        <v>#DIV/0!</v>
      </c>
      <c r="BE15" s="821" t="e">
        <f t="shared" si="75"/>
        <v>#DIV/0!</v>
      </c>
      <c r="BF15" s="821" t="e">
        <f t="shared" si="76"/>
        <v>#DIV/0!</v>
      </c>
      <c r="BG15" s="811">
        <f t="shared" si="77"/>
        <v>9.209999999999996E-3</v>
      </c>
      <c r="BH15" s="821" t="e">
        <f t="shared" si="78"/>
        <v>#DIV/0!</v>
      </c>
      <c r="BI15" s="846">
        <f t="shared" si="79"/>
        <v>9.209999999999996E-3</v>
      </c>
      <c r="BJ15" s="821" t="e">
        <f t="shared" si="80"/>
        <v>#DIV/0!</v>
      </c>
      <c r="BK15" s="846">
        <f t="shared" si="81"/>
        <v>9.209999999999996E-3</v>
      </c>
      <c r="BL15" s="811" t="e">
        <f t="shared" si="82"/>
        <v>#DIV/0!</v>
      </c>
      <c r="BM15" s="811">
        <f t="shared" si="83"/>
        <v>0</v>
      </c>
      <c r="BN15" s="821" t="e">
        <f t="shared" si="84"/>
        <v>#DIV/0!</v>
      </c>
      <c r="BO15" s="811">
        <f t="shared" si="85"/>
        <v>0</v>
      </c>
      <c r="BP15" s="811">
        <f t="shared" si="86"/>
        <v>0</v>
      </c>
      <c r="BQ15" s="849" t="e">
        <f t="shared" si="87"/>
        <v>#DIV/0!</v>
      </c>
    </row>
    <row r="16" spans="1:84" s="25" customFormat="1" ht="15.6" customHeight="1">
      <c r="A16" s="119"/>
      <c r="B16" s="5">
        <v>9</v>
      </c>
      <c r="C16" s="5" t="s">
        <v>208</v>
      </c>
      <c r="D16" s="155" t="s">
        <v>160</v>
      </c>
      <c r="E16" s="155" t="s">
        <v>495</v>
      </c>
      <c r="F16" s="812" t="s">
        <v>172</v>
      </c>
      <c r="G16" s="961"/>
      <c r="H16" s="814"/>
      <c r="I16" s="962">
        <f t="shared" si="0"/>
        <v>0</v>
      </c>
      <c r="J16" s="961"/>
      <c r="K16" s="968"/>
      <c r="L16" s="847">
        <f t="shared" ref="L16:L49" si="88">N16+P16+R16+T16</f>
        <v>0</v>
      </c>
      <c r="M16" s="962">
        <f t="shared" si="2"/>
        <v>0</v>
      </c>
      <c r="N16" s="961"/>
      <c r="O16" s="810"/>
      <c r="P16" s="814"/>
      <c r="Q16" s="810"/>
      <c r="R16" s="814"/>
      <c r="S16" s="810"/>
      <c r="T16" s="814"/>
      <c r="U16" s="968"/>
      <c r="V16" s="982"/>
      <c r="W16" s="823"/>
      <c r="X16" s="983"/>
      <c r="Y16" s="990">
        <f t="shared" si="47"/>
        <v>0</v>
      </c>
      <c r="Z16" s="845">
        <f t="shared" si="48"/>
        <v>0</v>
      </c>
      <c r="AA16" s="845">
        <f t="shared" si="49"/>
        <v>0</v>
      </c>
      <c r="AB16" s="845">
        <f t="shared" si="50"/>
        <v>0</v>
      </c>
      <c r="AC16" s="832">
        <f>K16+IR_REF!S16+IR_REF!AA16</f>
        <v>5.0999999999999995E-3</v>
      </c>
      <c r="AD16" s="845">
        <f t="shared" si="51"/>
        <v>0</v>
      </c>
      <c r="AE16" s="846">
        <f t="shared" si="8"/>
        <v>0</v>
      </c>
      <c r="AF16" s="845">
        <f t="shared" si="52"/>
        <v>0</v>
      </c>
      <c r="AG16" s="846">
        <f t="shared" si="10"/>
        <v>0</v>
      </c>
      <c r="AH16" s="821">
        <f t="shared" si="53"/>
        <v>0</v>
      </c>
      <c r="AI16" s="846">
        <f t="shared" si="12"/>
        <v>0</v>
      </c>
      <c r="AJ16" s="821">
        <f t="shared" si="54"/>
        <v>0</v>
      </c>
      <c r="AK16" s="811">
        <f t="shared" si="55"/>
        <v>0</v>
      </c>
      <c r="AL16" s="811">
        <f t="shared" si="56"/>
        <v>0</v>
      </c>
      <c r="AM16" s="849">
        <f t="shared" si="57"/>
        <v>0</v>
      </c>
      <c r="AN16" s="847">
        <f t="shared" si="58"/>
        <v>0</v>
      </c>
      <c r="AO16" s="821">
        <f t="shared" si="59"/>
        <v>0</v>
      </c>
      <c r="AP16" s="821">
        <f t="shared" si="60"/>
        <v>0</v>
      </c>
      <c r="AQ16" s="821">
        <f t="shared" si="61"/>
        <v>0</v>
      </c>
      <c r="AR16" s="811">
        <f t="shared" si="62"/>
        <v>5.0999999999999995E-3</v>
      </c>
      <c r="AS16" s="821">
        <f t="shared" si="63"/>
        <v>0</v>
      </c>
      <c r="AT16" s="811">
        <f t="shared" si="64"/>
        <v>5.0999999999999995E-3</v>
      </c>
      <c r="AU16" s="821">
        <f t="shared" si="65"/>
        <v>0</v>
      </c>
      <c r="AV16" s="811">
        <f t="shared" si="66"/>
        <v>0</v>
      </c>
      <c r="AW16" s="821">
        <f t="shared" si="67"/>
        <v>0</v>
      </c>
      <c r="AX16" s="811">
        <f t="shared" si="68"/>
        <v>0</v>
      </c>
      <c r="AY16" s="821">
        <f t="shared" si="69"/>
        <v>0</v>
      </c>
      <c r="AZ16" s="848">
        <f t="shared" si="70"/>
        <v>0</v>
      </c>
      <c r="BA16" s="811">
        <f t="shared" si="71"/>
        <v>0</v>
      </c>
      <c r="BB16" s="849">
        <f t="shared" si="72"/>
        <v>0</v>
      </c>
      <c r="BC16" s="847">
        <f t="shared" si="73"/>
        <v>0</v>
      </c>
      <c r="BD16" s="821">
        <f t="shared" si="74"/>
        <v>0</v>
      </c>
      <c r="BE16" s="821">
        <f t="shared" si="75"/>
        <v>0</v>
      </c>
      <c r="BF16" s="821">
        <f t="shared" si="76"/>
        <v>0</v>
      </c>
      <c r="BG16" s="811">
        <f t="shared" si="77"/>
        <v>5.0999999999999995E-3</v>
      </c>
      <c r="BH16" s="821">
        <f t="shared" si="78"/>
        <v>0</v>
      </c>
      <c r="BI16" s="846">
        <f t="shared" si="79"/>
        <v>5.0999999999999995E-3</v>
      </c>
      <c r="BJ16" s="821">
        <f t="shared" si="80"/>
        <v>0</v>
      </c>
      <c r="BK16" s="846">
        <f t="shared" si="81"/>
        <v>5.0999999999999995E-3</v>
      </c>
      <c r="BL16" s="811">
        <f t="shared" si="82"/>
        <v>0</v>
      </c>
      <c r="BM16" s="811">
        <f t="shared" si="83"/>
        <v>0</v>
      </c>
      <c r="BN16" s="821">
        <f t="shared" si="84"/>
        <v>0</v>
      </c>
      <c r="BO16" s="811">
        <f t="shared" si="85"/>
        <v>0</v>
      </c>
      <c r="BP16" s="811">
        <f t="shared" si="86"/>
        <v>0</v>
      </c>
      <c r="BQ16" s="849">
        <f t="shared" si="87"/>
        <v>0</v>
      </c>
    </row>
    <row r="17" spans="1:69" s="25" customFormat="1" ht="15.6" customHeight="1">
      <c r="A17" s="119"/>
      <c r="B17" s="5">
        <v>10</v>
      </c>
      <c r="C17" s="5" t="s">
        <v>208</v>
      </c>
      <c r="D17" s="155" t="s">
        <v>160</v>
      </c>
      <c r="E17" s="155" t="s">
        <v>498</v>
      </c>
      <c r="F17" s="812" t="s">
        <v>679</v>
      </c>
      <c r="G17" s="961"/>
      <c r="H17" s="814"/>
      <c r="I17" s="962">
        <f t="shared" si="0"/>
        <v>0</v>
      </c>
      <c r="J17" s="961"/>
      <c r="K17" s="968"/>
      <c r="L17" s="847">
        <f t="shared" si="88"/>
        <v>0</v>
      </c>
      <c r="M17" s="962">
        <f t="shared" si="2"/>
        <v>0</v>
      </c>
      <c r="N17" s="961"/>
      <c r="O17" s="810"/>
      <c r="P17" s="814"/>
      <c r="Q17" s="810"/>
      <c r="R17" s="814"/>
      <c r="S17" s="810"/>
      <c r="T17" s="818"/>
      <c r="U17" s="968"/>
      <c r="V17" s="850"/>
      <c r="W17" s="822"/>
      <c r="X17" s="981"/>
      <c r="Y17" s="990">
        <f t="shared" si="47"/>
        <v>0</v>
      </c>
      <c r="Z17" s="845">
        <f t="shared" si="48"/>
        <v>0</v>
      </c>
      <c r="AA17" s="845">
        <f t="shared" si="49"/>
        <v>0</v>
      </c>
      <c r="AB17" s="845">
        <f t="shared" si="50"/>
        <v>0</v>
      </c>
      <c r="AC17" s="832">
        <f>K17+IR_REF!S9+IR_REF!AA9</f>
        <v>1.0199999999999999E-2</v>
      </c>
      <c r="AD17" s="845">
        <f t="shared" si="51"/>
        <v>0</v>
      </c>
      <c r="AE17" s="832">
        <f>Q17+IR_REF!AA9</f>
        <v>0</v>
      </c>
      <c r="AF17" s="845">
        <f t="shared" si="52"/>
        <v>0</v>
      </c>
      <c r="AG17" s="832">
        <f>S17+IR_REF!AA9</f>
        <v>0</v>
      </c>
      <c r="AH17" s="821">
        <f t="shared" si="53"/>
        <v>0</v>
      </c>
      <c r="AI17" s="832">
        <f>U17+IR_REF!AA9</f>
        <v>0</v>
      </c>
      <c r="AJ17" s="821">
        <f t="shared" si="54"/>
        <v>0</v>
      </c>
      <c r="AK17" s="811">
        <f t="shared" si="55"/>
        <v>0</v>
      </c>
      <c r="AL17" s="811">
        <f t="shared" si="56"/>
        <v>0</v>
      </c>
      <c r="AM17" s="849">
        <f t="shared" si="57"/>
        <v>0</v>
      </c>
      <c r="AN17" s="847">
        <f t="shared" si="58"/>
        <v>0</v>
      </c>
      <c r="AO17" s="821">
        <f t="shared" si="59"/>
        <v>0</v>
      </c>
      <c r="AP17" s="821">
        <f t="shared" si="60"/>
        <v>0</v>
      </c>
      <c r="AQ17" s="821">
        <f t="shared" si="61"/>
        <v>0</v>
      </c>
      <c r="AR17" s="811">
        <f t="shared" si="62"/>
        <v>1.0199999999999999E-2</v>
      </c>
      <c r="AS17" s="821">
        <f t="shared" si="63"/>
        <v>0</v>
      </c>
      <c r="AT17" s="811">
        <f t="shared" si="64"/>
        <v>1.0199999999999999E-2</v>
      </c>
      <c r="AU17" s="821">
        <f t="shared" si="65"/>
        <v>0</v>
      </c>
      <c r="AV17" s="811">
        <f t="shared" si="66"/>
        <v>0</v>
      </c>
      <c r="AW17" s="821">
        <f t="shared" si="67"/>
        <v>0</v>
      </c>
      <c r="AX17" s="811">
        <f t="shared" si="68"/>
        <v>0</v>
      </c>
      <c r="AY17" s="821">
        <f t="shared" si="69"/>
        <v>0</v>
      </c>
      <c r="AZ17" s="848">
        <f t="shared" si="70"/>
        <v>0</v>
      </c>
      <c r="BA17" s="811">
        <f t="shared" si="71"/>
        <v>0</v>
      </c>
      <c r="BB17" s="849">
        <f t="shared" si="72"/>
        <v>0</v>
      </c>
      <c r="BC17" s="847">
        <f t="shared" si="73"/>
        <v>0</v>
      </c>
      <c r="BD17" s="821">
        <f t="shared" si="74"/>
        <v>0</v>
      </c>
      <c r="BE17" s="821">
        <f t="shared" si="75"/>
        <v>0</v>
      </c>
      <c r="BF17" s="821">
        <f t="shared" si="76"/>
        <v>0</v>
      </c>
      <c r="BG17" s="811">
        <f t="shared" si="77"/>
        <v>1.0199999999999999E-2</v>
      </c>
      <c r="BH17" s="821">
        <f t="shared" si="78"/>
        <v>0</v>
      </c>
      <c r="BI17" s="846">
        <f t="shared" si="79"/>
        <v>1.0199999999999999E-2</v>
      </c>
      <c r="BJ17" s="821">
        <f t="shared" si="80"/>
        <v>0</v>
      </c>
      <c r="BK17" s="846">
        <f t="shared" si="81"/>
        <v>1.0199999999999999E-2</v>
      </c>
      <c r="BL17" s="811">
        <f t="shared" si="82"/>
        <v>0</v>
      </c>
      <c r="BM17" s="811">
        <f t="shared" si="83"/>
        <v>0</v>
      </c>
      <c r="BN17" s="821">
        <f t="shared" si="84"/>
        <v>0</v>
      </c>
      <c r="BO17" s="811">
        <f t="shared" si="85"/>
        <v>0</v>
      </c>
      <c r="BP17" s="811">
        <f t="shared" si="86"/>
        <v>0</v>
      </c>
      <c r="BQ17" s="849">
        <f t="shared" si="87"/>
        <v>0</v>
      </c>
    </row>
    <row r="18" spans="1:69" s="25" customFormat="1" ht="15.6" customHeight="1">
      <c r="A18" s="119"/>
      <c r="B18" s="5">
        <v>11</v>
      </c>
      <c r="C18" s="5" t="s">
        <v>208</v>
      </c>
      <c r="D18" s="155" t="s">
        <v>160</v>
      </c>
      <c r="E18" s="155" t="s">
        <v>498</v>
      </c>
      <c r="F18" s="812" t="s">
        <v>594</v>
      </c>
      <c r="G18" s="961"/>
      <c r="H18" s="814"/>
      <c r="I18" s="962">
        <f t="shared" si="0"/>
        <v>0</v>
      </c>
      <c r="J18" s="961"/>
      <c r="K18" s="968"/>
      <c r="L18" s="847">
        <f t="shared" si="88"/>
        <v>0</v>
      </c>
      <c r="M18" s="962">
        <f t="shared" si="2"/>
        <v>0</v>
      </c>
      <c r="N18" s="961"/>
      <c r="O18" s="810"/>
      <c r="P18" s="814"/>
      <c r="Q18" s="810"/>
      <c r="R18" s="814"/>
      <c r="S18" s="810"/>
      <c r="T18" s="818"/>
      <c r="U18" s="968"/>
      <c r="V18" s="982"/>
      <c r="W18" s="823"/>
      <c r="X18" s="983"/>
      <c r="Y18" s="990">
        <f t="shared" si="47"/>
        <v>0</v>
      </c>
      <c r="Z18" s="845">
        <f t="shared" si="48"/>
        <v>0</v>
      </c>
      <c r="AA18" s="845">
        <f t="shared" si="49"/>
        <v>0</v>
      </c>
      <c r="AB18" s="845">
        <f t="shared" si="50"/>
        <v>0</v>
      </c>
      <c r="AC18" s="832">
        <f>K18+IR_REF!S10+IR_REF!AA10</f>
        <v>1.2999999999999999E-2</v>
      </c>
      <c r="AD18" s="845">
        <f t="shared" si="51"/>
        <v>0</v>
      </c>
      <c r="AE18" s="832">
        <f>Q18+IR_REF!AA10</f>
        <v>0</v>
      </c>
      <c r="AF18" s="845">
        <f t="shared" si="52"/>
        <v>0</v>
      </c>
      <c r="AG18" s="832">
        <f>S18+IR_REF!AA10</f>
        <v>0</v>
      </c>
      <c r="AH18" s="821">
        <f t="shared" si="53"/>
        <v>0</v>
      </c>
      <c r="AI18" s="832">
        <f>U18+IR_REF!AA10</f>
        <v>0</v>
      </c>
      <c r="AJ18" s="821">
        <f t="shared" si="54"/>
        <v>0</v>
      </c>
      <c r="AK18" s="811">
        <f t="shared" si="55"/>
        <v>0</v>
      </c>
      <c r="AL18" s="811">
        <f t="shared" si="56"/>
        <v>0</v>
      </c>
      <c r="AM18" s="849">
        <f t="shared" si="57"/>
        <v>0</v>
      </c>
      <c r="AN18" s="847">
        <f t="shared" si="58"/>
        <v>0</v>
      </c>
      <c r="AO18" s="821">
        <f t="shared" si="59"/>
        <v>0</v>
      </c>
      <c r="AP18" s="821">
        <f t="shared" si="60"/>
        <v>0</v>
      </c>
      <c r="AQ18" s="821">
        <f t="shared" si="61"/>
        <v>0</v>
      </c>
      <c r="AR18" s="811">
        <f t="shared" si="62"/>
        <v>1.2999999999999999E-2</v>
      </c>
      <c r="AS18" s="821">
        <f t="shared" si="63"/>
        <v>0</v>
      </c>
      <c r="AT18" s="811">
        <f t="shared" si="64"/>
        <v>1.2999999999999999E-2</v>
      </c>
      <c r="AU18" s="821">
        <f t="shared" si="65"/>
        <v>0</v>
      </c>
      <c r="AV18" s="811">
        <f t="shared" si="66"/>
        <v>0</v>
      </c>
      <c r="AW18" s="821">
        <f t="shared" si="67"/>
        <v>0</v>
      </c>
      <c r="AX18" s="811">
        <f t="shared" si="68"/>
        <v>0</v>
      </c>
      <c r="AY18" s="821">
        <f t="shared" si="69"/>
        <v>0</v>
      </c>
      <c r="AZ18" s="848">
        <f t="shared" si="70"/>
        <v>0</v>
      </c>
      <c r="BA18" s="811">
        <f t="shared" si="71"/>
        <v>0</v>
      </c>
      <c r="BB18" s="849">
        <f t="shared" si="72"/>
        <v>0</v>
      </c>
      <c r="BC18" s="847">
        <f t="shared" si="73"/>
        <v>0</v>
      </c>
      <c r="BD18" s="821">
        <f t="shared" si="74"/>
        <v>0</v>
      </c>
      <c r="BE18" s="821">
        <f t="shared" si="75"/>
        <v>0</v>
      </c>
      <c r="BF18" s="821">
        <f t="shared" si="76"/>
        <v>0</v>
      </c>
      <c r="BG18" s="811">
        <f t="shared" si="77"/>
        <v>1.2999999999999999E-2</v>
      </c>
      <c r="BH18" s="821">
        <f t="shared" si="78"/>
        <v>0</v>
      </c>
      <c r="BI18" s="846">
        <f t="shared" si="79"/>
        <v>1.2999999999999999E-2</v>
      </c>
      <c r="BJ18" s="821">
        <f t="shared" si="80"/>
        <v>0</v>
      </c>
      <c r="BK18" s="846">
        <f t="shared" si="81"/>
        <v>1.2999999999999999E-2</v>
      </c>
      <c r="BL18" s="811">
        <f t="shared" si="82"/>
        <v>0</v>
      </c>
      <c r="BM18" s="811">
        <f t="shared" si="83"/>
        <v>0</v>
      </c>
      <c r="BN18" s="821">
        <f t="shared" si="84"/>
        <v>0</v>
      </c>
      <c r="BO18" s="811">
        <f t="shared" si="85"/>
        <v>0</v>
      </c>
      <c r="BP18" s="811">
        <f t="shared" si="86"/>
        <v>0</v>
      </c>
      <c r="BQ18" s="849">
        <f t="shared" si="87"/>
        <v>0</v>
      </c>
    </row>
    <row r="19" spans="1:69" s="25" customFormat="1" ht="15.6" customHeight="1">
      <c r="A19" s="119"/>
      <c r="B19" s="5">
        <v>12</v>
      </c>
      <c r="C19" s="5" t="s">
        <v>208</v>
      </c>
      <c r="D19" s="155" t="s">
        <v>160</v>
      </c>
      <c r="E19" s="155" t="s">
        <v>498</v>
      </c>
      <c r="F19" s="812" t="s">
        <v>595</v>
      </c>
      <c r="G19" s="961"/>
      <c r="H19" s="814"/>
      <c r="I19" s="962">
        <f t="shared" si="0"/>
        <v>0</v>
      </c>
      <c r="J19" s="961"/>
      <c r="K19" s="968"/>
      <c r="L19" s="847">
        <f t="shared" si="88"/>
        <v>0</v>
      </c>
      <c r="M19" s="962">
        <f t="shared" si="2"/>
        <v>0</v>
      </c>
      <c r="N19" s="961"/>
      <c r="O19" s="810"/>
      <c r="P19" s="814"/>
      <c r="Q19" s="810"/>
      <c r="R19" s="814"/>
      <c r="S19" s="810"/>
      <c r="T19" s="814"/>
      <c r="U19" s="968"/>
      <c r="V19" s="982"/>
      <c r="W19" s="823"/>
      <c r="X19" s="983"/>
      <c r="Y19" s="990">
        <f t="shared" si="47"/>
        <v>0</v>
      </c>
      <c r="Z19" s="845">
        <f t="shared" si="48"/>
        <v>0</v>
      </c>
      <c r="AA19" s="845">
        <f t="shared" si="49"/>
        <v>0</v>
      </c>
      <c r="AB19" s="845">
        <f t="shared" si="50"/>
        <v>0</v>
      </c>
      <c r="AC19" s="832">
        <f>K19+IR_REF!S11+IR_REF!AA11</f>
        <v>8.9999999999999993E-3</v>
      </c>
      <c r="AD19" s="845">
        <f t="shared" si="51"/>
        <v>0</v>
      </c>
      <c r="AE19" s="832">
        <f>Q19+IR_REF!AA11</f>
        <v>0</v>
      </c>
      <c r="AF19" s="845">
        <f t="shared" si="52"/>
        <v>0</v>
      </c>
      <c r="AG19" s="832">
        <f>S19+IR_REF!AA11</f>
        <v>0</v>
      </c>
      <c r="AH19" s="821">
        <f t="shared" si="53"/>
        <v>0</v>
      </c>
      <c r="AI19" s="832">
        <f>U19+IR_REF!AA11</f>
        <v>0</v>
      </c>
      <c r="AJ19" s="821">
        <f t="shared" si="54"/>
        <v>0</v>
      </c>
      <c r="AK19" s="811">
        <f t="shared" si="55"/>
        <v>0</v>
      </c>
      <c r="AL19" s="811">
        <f t="shared" si="56"/>
        <v>0</v>
      </c>
      <c r="AM19" s="849">
        <f t="shared" si="57"/>
        <v>0</v>
      </c>
      <c r="AN19" s="847">
        <f t="shared" si="58"/>
        <v>0</v>
      </c>
      <c r="AO19" s="821">
        <f t="shared" si="59"/>
        <v>0</v>
      </c>
      <c r="AP19" s="821">
        <f t="shared" si="60"/>
        <v>0</v>
      </c>
      <c r="AQ19" s="821">
        <f t="shared" si="61"/>
        <v>0</v>
      </c>
      <c r="AR19" s="811">
        <f t="shared" si="62"/>
        <v>8.9999999999999993E-3</v>
      </c>
      <c r="AS19" s="821">
        <f t="shared" si="63"/>
        <v>0</v>
      </c>
      <c r="AT19" s="811">
        <f t="shared" si="64"/>
        <v>8.9999999999999993E-3</v>
      </c>
      <c r="AU19" s="821">
        <f t="shared" si="65"/>
        <v>0</v>
      </c>
      <c r="AV19" s="811">
        <f t="shared" si="66"/>
        <v>0</v>
      </c>
      <c r="AW19" s="821">
        <f t="shared" si="67"/>
        <v>0</v>
      </c>
      <c r="AX19" s="811">
        <f t="shared" si="68"/>
        <v>0</v>
      </c>
      <c r="AY19" s="821">
        <f t="shared" si="69"/>
        <v>0</v>
      </c>
      <c r="AZ19" s="848">
        <f t="shared" si="70"/>
        <v>0</v>
      </c>
      <c r="BA19" s="811">
        <f t="shared" si="71"/>
        <v>0</v>
      </c>
      <c r="BB19" s="849">
        <f t="shared" si="72"/>
        <v>0</v>
      </c>
      <c r="BC19" s="847">
        <f t="shared" si="73"/>
        <v>0</v>
      </c>
      <c r="BD19" s="821">
        <f t="shared" si="74"/>
        <v>0</v>
      </c>
      <c r="BE19" s="821">
        <f t="shared" si="75"/>
        <v>0</v>
      </c>
      <c r="BF19" s="821">
        <f t="shared" si="76"/>
        <v>0</v>
      </c>
      <c r="BG19" s="811">
        <f t="shared" si="77"/>
        <v>8.9999999999999993E-3</v>
      </c>
      <c r="BH19" s="821">
        <f t="shared" si="78"/>
        <v>0</v>
      </c>
      <c r="BI19" s="846">
        <f t="shared" si="79"/>
        <v>8.9999999999999993E-3</v>
      </c>
      <c r="BJ19" s="821">
        <f t="shared" si="80"/>
        <v>0</v>
      </c>
      <c r="BK19" s="846">
        <f t="shared" si="81"/>
        <v>8.9999999999999993E-3</v>
      </c>
      <c r="BL19" s="811">
        <f t="shared" si="82"/>
        <v>0</v>
      </c>
      <c r="BM19" s="811">
        <f t="shared" si="83"/>
        <v>0</v>
      </c>
      <c r="BN19" s="821">
        <f t="shared" si="84"/>
        <v>0</v>
      </c>
      <c r="BO19" s="811">
        <f t="shared" si="85"/>
        <v>0</v>
      </c>
      <c r="BP19" s="811">
        <f t="shared" si="86"/>
        <v>0</v>
      </c>
      <c r="BQ19" s="849">
        <f t="shared" si="87"/>
        <v>0</v>
      </c>
    </row>
    <row r="20" spans="1:69" s="25" customFormat="1" ht="15.6" customHeight="1">
      <c r="A20" s="119"/>
      <c r="B20" s="5">
        <v>13</v>
      </c>
      <c r="C20" s="5" t="s">
        <v>208</v>
      </c>
      <c r="D20" s="155" t="s">
        <v>160</v>
      </c>
      <c r="E20" s="155" t="s">
        <v>498</v>
      </c>
      <c r="F20" s="812" t="s">
        <v>596</v>
      </c>
      <c r="G20" s="961"/>
      <c r="H20" s="814"/>
      <c r="I20" s="962">
        <f t="shared" si="0"/>
        <v>0</v>
      </c>
      <c r="J20" s="961"/>
      <c r="K20" s="968"/>
      <c r="L20" s="847">
        <f t="shared" si="88"/>
        <v>0</v>
      </c>
      <c r="M20" s="962">
        <f t="shared" si="2"/>
        <v>0</v>
      </c>
      <c r="N20" s="961"/>
      <c r="O20" s="810"/>
      <c r="P20" s="814"/>
      <c r="Q20" s="810"/>
      <c r="R20" s="814"/>
      <c r="S20" s="810"/>
      <c r="T20" s="814"/>
      <c r="U20" s="968"/>
      <c r="V20" s="982"/>
      <c r="W20" s="823"/>
      <c r="X20" s="983"/>
      <c r="Y20" s="990">
        <f t="shared" si="47"/>
        <v>0</v>
      </c>
      <c r="Z20" s="845">
        <f t="shared" si="48"/>
        <v>0</v>
      </c>
      <c r="AA20" s="845">
        <f t="shared" si="49"/>
        <v>0</v>
      </c>
      <c r="AB20" s="845">
        <f t="shared" si="50"/>
        <v>0</v>
      </c>
      <c r="AC20" s="832">
        <f>K20+IR_REF!S12+IR_REF!AA12</f>
        <v>1.6499999999999998E-3</v>
      </c>
      <c r="AD20" s="845">
        <f t="shared" si="51"/>
        <v>0</v>
      </c>
      <c r="AE20" s="832">
        <f>Q20+IR_REF!AA12</f>
        <v>0</v>
      </c>
      <c r="AF20" s="845">
        <f t="shared" si="52"/>
        <v>0</v>
      </c>
      <c r="AG20" s="832">
        <f>S20+IR_REF!AA12</f>
        <v>0</v>
      </c>
      <c r="AH20" s="821">
        <f t="shared" si="53"/>
        <v>0</v>
      </c>
      <c r="AI20" s="832">
        <f>U20+IR_REF!AA12</f>
        <v>0</v>
      </c>
      <c r="AJ20" s="821">
        <f t="shared" si="54"/>
        <v>0</v>
      </c>
      <c r="AK20" s="811">
        <f t="shared" si="55"/>
        <v>0</v>
      </c>
      <c r="AL20" s="811">
        <f t="shared" si="56"/>
        <v>0</v>
      </c>
      <c r="AM20" s="849">
        <f t="shared" si="57"/>
        <v>0</v>
      </c>
      <c r="AN20" s="847">
        <f t="shared" si="58"/>
        <v>0</v>
      </c>
      <c r="AO20" s="821">
        <f t="shared" si="59"/>
        <v>0</v>
      </c>
      <c r="AP20" s="821">
        <f t="shared" si="60"/>
        <v>0</v>
      </c>
      <c r="AQ20" s="821">
        <f t="shared" si="61"/>
        <v>0</v>
      </c>
      <c r="AR20" s="811">
        <f t="shared" si="62"/>
        <v>1.6499999999999998E-3</v>
      </c>
      <c r="AS20" s="821">
        <f t="shared" si="63"/>
        <v>0</v>
      </c>
      <c r="AT20" s="811">
        <f t="shared" si="64"/>
        <v>1.6499999999999998E-3</v>
      </c>
      <c r="AU20" s="821">
        <f t="shared" si="65"/>
        <v>0</v>
      </c>
      <c r="AV20" s="811">
        <f t="shared" si="66"/>
        <v>0</v>
      </c>
      <c r="AW20" s="821">
        <f t="shared" si="67"/>
        <v>0</v>
      </c>
      <c r="AX20" s="811">
        <f t="shared" si="68"/>
        <v>0</v>
      </c>
      <c r="AY20" s="821">
        <f t="shared" si="69"/>
        <v>0</v>
      </c>
      <c r="AZ20" s="848">
        <f t="shared" si="70"/>
        <v>0</v>
      </c>
      <c r="BA20" s="811">
        <f t="shared" si="71"/>
        <v>0</v>
      </c>
      <c r="BB20" s="849">
        <f t="shared" si="72"/>
        <v>0</v>
      </c>
      <c r="BC20" s="847">
        <f t="shared" si="73"/>
        <v>0</v>
      </c>
      <c r="BD20" s="821">
        <f t="shared" si="74"/>
        <v>0</v>
      </c>
      <c r="BE20" s="821">
        <f t="shared" si="75"/>
        <v>0</v>
      </c>
      <c r="BF20" s="821">
        <f t="shared" si="76"/>
        <v>0</v>
      </c>
      <c r="BG20" s="811">
        <f t="shared" si="77"/>
        <v>1.6499999999999998E-3</v>
      </c>
      <c r="BH20" s="821">
        <f t="shared" si="78"/>
        <v>0</v>
      </c>
      <c r="BI20" s="846">
        <f t="shared" si="79"/>
        <v>1.6499999999999998E-3</v>
      </c>
      <c r="BJ20" s="821">
        <f t="shared" si="80"/>
        <v>0</v>
      </c>
      <c r="BK20" s="846">
        <f t="shared" si="81"/>
        <v>1.6499999999999998E-3</v>
      </c>
      <c r="BL20" s="811">
        <f t="shared" si="82"/>
        <v>0</v>
      </c>
      <c r="BM20" s="811">
        <f t="shared" si="83"/>
        <v>0</v>
      </c>
      <c r="BN20" s="821">
        <f t="shared" si="84"/>
        <v>0</v>
      </c>
      <c r="BO20" s="811">
        <f t="shared" si="85"/>
        <v>0</v>
      </c>
      <c r="BP20" s="811">
        <f t="shared" si="86"/>
        <v>0</v>
      </c>
      <c r="BQ20" s="849">
        <f t="shared" si="87"/>
        <v>0</v>
      </c>
    </row>
    <row r="21" spans="1:69" s="25" customFormat="1" ht="15.6" customHeight="1">
      <c r="A21" s="119"/>
      <c r="B21" s="5">
        <v>14</v>
      </c>
      <c r="C21" s="5" t="s">
        <v>208</v>
      </c>
      <c r="D21" s="155" t="s">
        <v>160</v>
      </c>
      <c r="E21" s="155" t="s">
        <v>498</v>
      </c>
      <c r="F21" s="812" t="s">
        <v>597</v>
      </c>
      <c r="G21" s="961"/>
      <c r="H21" s="814"/>
      <c r="I21" s="962">
        <f t="shared" si="0"/>
        <v>0</v>
      </c>
      <c r="J21" s="961"/>
      <c r="K21" s="968"/>
      <c r="L21" s="847">
        <f t="shared" si="88"/>
        <v>0</v>
      </c>
      <c r="M21" s="962">
        <f t="shared" si="2"/>
        <v>0</v>
      </c>
      <c r="N21" s="961"/>
      <c r="O21" s="810"/>
      <c r="P21" s="814"/>
      <c r="Q21" s="810"/>
      <c r="R21" s="814"/>
      <c r="S21" s="810"/>
      <c r="T21" s="814"/>
      <c r="U21" s="968"/>
      <c r="V21" s="987" t="e">
        <f>V13</f>
        <v>#DIV/0!</v>
      </c>
      <c r="W21" s="811" t="e">
        <f t="shared" ref="W21:X23" si="89">W13</f>
        <v>#DIV/0!</v>
      </c>
      <c r="X21" s="962" t="e">
        <f t="shared" si="89"/>
        <v>#DIV/0!</v>
      </c>
      <c r="Y21" s="990">
        <f>L21</f>
        <v>0</v>
      </c>
      <c r="Z21" s="845" t="e">
        <f>Y21*(1-V21)</f>
        <v>#DIV/0!</v>
      </c>
      <c r="AA21" s="845" t="e">
        <f>N21*(1-V21)</f>
        <v>#DIV/0!</v>
      </c>
      <c r="AB21" s="845" t="e">
        <f>AA21</f>
        <v>#DIV/0!</v>
      </c>
      <c r="AC21" s="832">
        <f>K21+IR_REF!S13+IR_REF!AA13</f>
        <v>9.209999999999996E-3</v>
      </c>
      <c r="AD21" s="845" t="e">
        <f>(1-V21)*P21</f>
        <v>#DIV/0!</v>
      </c>
      <c r="AE21" s="832">
        <f>Q21+IR_REF!AA13</f>
        <v>7.6799999999999959E-3</v>
      </c>
      <c r="AF21" s="845" t="e">
        <f>(1-V21)*R21</f>
        <v>#DIV/0!</v>
      </c>
      <c r="AG21" s="832">
        <f>S21+IR_REF!AA13</f>
        <v>7.6799999999999959E-3</v>
      </c>
      <c r="AH21" s="821" t="e">
        <f>(1-V21)*T21</f>
        <v>#DIV/0!</v>
      </c>
      <c r="AI21" s="832">
        <f>U21+IR_REF!AA13</f>
        <v>7.6799999999999959E-3</v>
      </c>
      <c r="AJ21" s="821" t="e">
        <f>AD21+AF21+AH21</f>
        <v>#DIV/0!</v>
      </c>
      <c r="AK21" s="811">
        <f>IFERROR((AD21*AE21+AF21*AG21+AH21*AI21)/AJ21,0)</f>
        <v>0</v>
      </c>
      <c r="AL21" s="811">
        <f>IFERROR((AK21*AJ21+AB21*AC21)/Z21,0)</f>
        <v>0</v>
      </c>
      <c r="AM21" s="849" t="e">
        <f>AL21*Z21</f>
        <v>#DIV/0!</v>
      </c>
      <c r="AN21" s="847" t="e">
        <f>Z21</f>
        <v>#DIV/0!</v>
      </c>
      <c r="AO21" s="821" t="e">
        <f>AN21*(1-W21)</f>
        <v>#DIV/0!</v>
      </c>
      <c r="AP21" s="821" t="e">
        <f>AD21*(1-W21)</f>
        <v>#DIV/0!</v>
      </c>
      <c r="AQ21" s="821" t="e">
        <f>AP21</f>
        <v>#DIV/0!</v>
      </c>
      <c r="AR21" s="811">
        <f>AC21</f>
        <v>9.209999999999996E-3</v>
      </c>
      <c r="AS21" s="821" t="e">
        <f>AB21*(1-W21)</f>
        <v>#DIV/0!</v>
      </c>
      <c r="AT21" s="811">
        <f>AC21</f>
        <v>9.209999999999996E-3</v>
      </c>
      <c r="AU21" s="821" t="e">
        <f>AF21*(1-W21)</f>
        <v>#DIV/0!</v>
      </c>
      <c r="AV21" s="811">
        <f>AG21</f>
        <v>7.6799999999999959E-3</v>
      </c>
      <c r="AW21" s="821" t="e">
        <f>AH21*(1-W21)</f>
        <v>#DIV/0!</v>
      </c>
      <c r="AX21" s="811">
        <f>AI21</f>
        <v>7.6799999999999959E-3</v>
      </c>
      <c r="AY21" s="821" t="e">
        <f>AS21+AU21+AW21</f>
        <v>#DIV/0!</v>
      </c>
      <c r="AZ21" s="848">
        <f>IFERROR((AS21*AT21+AU21*AV21+AW21*AX21)/AY21,0)</f>
        <v>0</v>
      </c>
      <c r="BA21" s="811">
        <f>IFERROR((AZ21*AY21+AQ21*AR21)/AO21,0)</f>
        <v>0</v>
      </c>
      <c r="BB21" s="849" t="e">
        <f>BA21*AO21</f>
        <v>#DIV/0!</v>
      </c>
      <c r="BC21" s="847" t="e">
        <f>AO21</f>
        <v>#DIV/0!</v>
      </c>
      <c r="BD21" s="821" t="e">
        <f>BC21*(1-X21)</f>
        <v>#DIV/0!</v>
      </c>
      <c r="BE21" s="821" t="e">
        <f>AU21*(1-X21)</f>
        <v>#DIV/0!</v>
      </c>
      <c r="BF21" s="821" t="e">
        <f>BE21</f>
        <v>#DIV/0!</v>
      </c>
      <c r="BG21" s="811">
        <f>AR21</f>
        <v>9.209999999999996E-3</v>
      </c>
      <c r="BH21" s="821" t="e">
        <f>AS21*(1-X21)</f>
        <v>#DIV/0!</v>
      </c>
      <c r="BI21" s="846">
        <f>AT21</f>
        <v>9.209999999999996E-3</v>
      </c>
      <c r="BJ21" s="821" t="e">
        <f>AQ21*(1-X21)</f>
        <v>#DIV/0!</v>
      </c>
      <c r="BK21" s="846">
        <f>AR21</f>
        <v>9.209999999999996E-3</v>
      </c>
      <c r="BL21" s="811" t="e">
        <f>AW21*(1-X21)</f>
        <v>#DIV/0!</v>
      </c>
      <c r="BM21" s="811">
        <f>AX21</f>
        <v>7.6799999999999959E-3</v>
      </c>
      <c r="BN21" s="821" t="e">
        <f>BH21+BJ21+BL21</f>
        <v>#DIV/0!</v>
      </c>
      <c r="BO21" s="811">
        <f>IFERROR((BH21*BI21+BJ21*BK21+BL21*BM21)/BN21,0)</f>
        <v>0</v>
      </c>
      <c r="BP21" s="811">
        <f>IFERROR((BO21*BN21+BF21*BG21)/BD21,0)</f>
        <v>0</v>
      </c>
      <c r="BQ21" s="849" t="e">
        <f>BP21*BD21</f>
        <v>#DIV/0!</v>
      </c>
    </row>
    <row r="22" spans="1:69" s="25" customFormat="1" ht="15.6" customHeight="1">
      <c r="A22" s="119"/>
      <c r="B22" s="5">
        <v>15</v>
      </c>
      <c r="C22" s="5" t="s">
        <v>208</v>
      </c>
      <c r="D22" s="155" t="s">
        <v>160</v>
      </c>
      <c r="E22" s="155" t="s">
        <v>498</v>
      </c>
      <c r="F22" s="812" t="s">
        <v>496</v>
      </c>
      <c r="G22" s="961"/>
      <c r="H22" s="814"/>
      <c r="I22" s="962">
        <f t="shared" si="0"/>
        <v>0</v>
      </c>
      <c r="J22" s="961"/>
      <c r="K22" s="968"/>
      <c r="L22" s="847">
        <f t="shared" si="88"/>
        <v>0</v>
      </c>
      <c r="M22" s="962">
        <f t="shared" si="2"/>
        <v>0</v>
      </c>
      <c r="N22" s="961"/>
      <c r="O22" s="810"/>
      <c r="P22" s="814"/>
      <c r="Q22" s="810"/>
      <c r="R22" s="814"/>
      <c r="S22" s="810"/>
      <c r="T22" s="814"/>
      <c r="U22" s="968"/>
      <c r="V22" s="987" t="e">
        <f>V14</f>
        <v>#DIV/0!</v>
      </c>
      <c r="W22" s="811" t="e">
        <f t="shared" si="89"/>
        <v>#DIV/0!</v>
      </c>
      <c r="X22" s="962" t="e">
        <f t="shared" si="89"/>
        <v>#DIV/0!</v>
      </c>
      <c r="Y22" s="990">
        <f>L22</f>
        <v>0</v>
      </c>
      <c r="Z22" s="845" t="e">
        <f>Y22*(1-V22)</f>
        <v>#DIV/0!</v>
      </c>
      <c r="AA22" s="845" t="e">
        <f>N22*(1-V22)</f>
        <v>#DIV/0!</v>
      </c>
      <c r="AB22" s="845" t="e">
        <f t="shared" si="50"/>
        <v>#DIV/0!</v>
      </c>
      <c r="AC22" s="832">
        <f>K22+IR_REF!S14+IR_REF!AA14</f>
        <v>9.209999999999996E-3</v>
      </c>
      <c r="AD22" s="845" t="e">
        <f>(1-V22)*P22</f>
        <v>#DIV/0!</v>
      </c>
      <c r="AE22" s="832">
        <f>Q22+IR_REF!AA14</f>
        <v>7.6799999999999959E-3</v>
      </c>
      <c r="AF22" s="845" t="e">
        <f>(1-V22)*R22</f>
        <v>#DIV/0!</v>
      </c>
      <c r="AG22" s="832">
        <f>S22+IR_REF!AA14</f>
        <v>7.6799999999999959E-3</v>
      </c>
      <c r="AH22" s="821" t="e">
        <f>(1-V22)*T22</f>
        <v>#DIV/0!</v>
      </c>
      <c r="AI22" s="832">
        <f>U22+IR_REF!AA14</f>
        <v>7.6799999999999959E-3</v>
      </c>
      <c r="AJ22" s="821" t="e">
        <f>AD22+AF22+AH22</f>
        <v>#DIV/0!</v>
      </c>
      <c r="AK22" s="811">
        <f>IFERROR((AD22*AE22+AF22*AG22+AH22*AI22)/AJ22,0)</f>
        <v>0</v>
      </c>
      <c r="AL22" s="811">
        <f>IFERROR((AK22*AJ22+AB22*AC22)/Z22,0)</f>
        <v>0</v>
      </c>
      <c r="AM22" s="849" t="e">
        <f>AL22*Z22</f>
        <v>#DIV/0!</v>
      </c>
      <c r="AN22" s="847" t="e">
        <f>Z22</f>
        <v>#DIV/0!</v>
      </c>
      <c r="AO22" s="821" t="e">
        <f>AN22*(1-W22)</f>
        <v>#DIV/0!</v>
      </c>
      <c r="AP22" s="821" t="e">
        <f>AD22*(1-W22)</f>
        <v>#DIV/0!</v>
      </c>
      <c r="AQ22" s="821" t="e">
        <f t="shared" si="61"/>
        <v>#DIV/0!</v>
      </c>
      <c r="AR22" s="811">
        <f>AC22</f>
        <v>9.209999999999996E-3</v>
      </c>
      <c r="AS22" s="821" t="e">
        <f>AB22*(1-W22)</f>
        <v>#DIV/0!</v>
      </c>
      <c r="AT22" s="811">
        <f>AC22</f>
        <v>9.209999999999996E-3</v>
      </c>
      <c r="AU22" s="821" t="e">
        <f>AF22*(1-W22)</f>
        <v>#DIV/0!</v>
      </c>
      <c r="AV22" s="811">
        <f>AG22</f>
        <v>7.6799999999999959E-3</v>
      </c>
      <c r="AW22" s="821" t="e">
        <f>AH22*(1-W22)</f>
        <v>#DIV/0!</v>
      </c>
      <c r="AX22" s="811">
        <f>AI22</f>
        <v>7.6799999999999959E-3</v>
      </c>
      <c r="AY22" s="821" t="e">
        <f>AS22+AU22+AW22</f>
        <v>#DIV/0!</v>
      </c>
      <c r="AZ22" s="848">
        <f>IFERROR((AS22*AT22+AU22*AV22+AW22*AX22)/AY22,0)</f>
        <v>0</v>
      </c>
      <c r="BA22" s="811">
        <f>IFERROR((AZ22*AY22+AQ22*AR22)/AO22,0)</f>
        <v>0</v>
      </c>
      <c r="BB22" s="849" t="e">
        <f>BA22*AO22</f>
        <v>#DIV/0!</v>
      </c>
      <c r="BC22" s="847" t="e">
        <f>AO22</f>
        <v>#DIV/0!</v>
      </c>
      <c r="BD22" s="821" t="e">
        <f>BC22*(1-X22)</f>
        <v>#DIV/0!</v>
      </c>
      <c r="BE22" s="821" t="e">
        <f>AU22*(1-X22)</f>
        <v>#DIV/0!</v>
      </c>
      <c r="BF22" s="821" t="e">
        <f t="shared" si="76"/>
        <v>#DIV/0!</v>
      </c>
      <c r="BG22" s="811">
        <f>AR22</f>
        <v>9.209999999999996E-3</v>
      </c>
      <c r="BH22" s="821" t="e">
        <f>AS22*(1-X22)</f>
        <v>#DIV/0!</v>
      </c>
      <c r="BI22" s="846">
        <f>AT22</f>
        <v>9.209999999999996E-3</v>
      </c>
      <c r="BJ22" s="821" t="e">
        <f>AQ22*(1-X22)</f>
        <v>#DIV/0!</v>
      </c>
      <c r="BK22" s="846">
        <f>AR22</f>
        <v>9.209999999999996E-3</v>
      </c>
      <c r="BL22" s="811" t="e">
        <f>AW22*(1-X22)</f>
        <v>#DIV/0!</v>
      </c>
      <c r="BM22" s="811">
        <f>AX22</f>
        <v>7.6799999999999959E-3</v>
      </c>
      <c r="BN22" s="821" t="e">
        <f>BH22+BJ22+BL22</f>
        <v>#DIV/0!</v>
      </c>
      <c r="BO22" s="811">
        <f>IFERROR((BH22*BI22+BJ22*BK22+BL22*BM22)/BN22,0)</f>
        <v>0</v>
      </c>
      <c r="BP22" s="811">
        <f>IFERROR((BO22*BN22+BF22*BG22)/BD22,0)</f>
        <v>0</v>
      </c>
      <c r="BQ22" s="849" t="e">
        <f>BP22*BD22</f>
        <v>#DIV/0!</v>
      </c>
    </row>
    <row r="23" spans="1:69" s="25" customFormat="1" ht="15.6" customHeight="1">
      <c r="A23" s="119"/>
      <c r="B23" s="5">
        <v>16</v>
      </c>
      <c r="C23" s="5" t="s">
        <v>208</v>
      </c>
      <c r="D23" s="155" t="s">
        <v>160</v>
      </c>
      <c r="E23" s="155" t="s">
        <v>498</v>
      </c>
      <c r="F23" s="812" t="s">
        <v>497</v>
      </c>
      <c r="G23" s="961"/>
      <c r="H23" s="814"/>
      <c r="I23" s="962">
        <f t="shared" si="0"/>
        <v>0</v>
      </c>
      <c r="J23" s="961"/>
      <c r="K23" s="968"/>
      <c r="L23" s="847">
        <f t="shared" si="88"/>
        <v>0</v>
      </c>
      <c r="M23" s="962">
        <f t="shared" si="2"/>
        <v>0</v>
      </c>
      <c r="N23" s="961"/>
      <c r="O23" s="810"/>
      <c r="P23" s="814"/>
      <c r="Q23" s="810"/>
      <c r="R23" s="814"/>
      <c r="S23" s="810"/>
      <c r="T23" s="814"/>
      <c r="U23" s="968"/>
      <c r="V23" s="987" t="e">
        <f>V15</f>
        <v>#DIV/0!</v>
      </c>
      <c r="W23" s="811" t="e">
        <f t="shared" si="89"/>
        <v>#DIV/0!</v>
      </c>
      <c r="X23" s="962" t="e">
        <f t="shared" si="89"/>
        <v>#DIV/0!</v>
      </c>
      <c r="Y23" s="990">
        <f>L23</f>
        <v>0</v>
      </c>
      <c r="Z23" s="845" t="e">
        <f>Y23*(1-V23)</f>
        <v>#DIV/0!</v>
      </c>
      <c r="AA23" s="845" t="e">
        <f>N23*(1-V23)</f>
        <v>#DIV/0!</v>
      </c>
      <c r="AB23" s="845" t="e">
        <f t="shared" si="50"/>
        <v>#DIV/0!</v>
      </c>
      <c r="AC23" s="832">
        <f>K23+IR_REF!S15+IR_REF!AA15</f>
        <v>9.209999999999996E-3</v>
      </c>
      <c r="AD23" s="845" t="e">
        <f>(1-V23)*P23</f>
        <v>#DIV/0!</v>
      </c>
      <c r="AE23" s="832">
        <f>Q23+IR_REF!AA15</f>
        <v>7.6799999999999959E-3</v>
      </c>
      <c r="AF23" s="845" t="e">
        <f>(1-V23)*R23</f>
        <v>#DIV/0!</v>
      </c>
      <c r="AG23" s="832">
        <f>S23+IR_REF!AA15</f>
        <v>7.6799999999999959E-3</v>
      </c>
      <c r="AH23" s="821" t="e">
        <f>(1-V23)*T23</f>
        <v>#DIV/0!</v>
      </c>
      <c r="AI23" s="832">
        <f>U23+IR_REF!AA15</f>
        <v>7.6799999999999959E-3</v>
      </c>
      <c r="AJ23" s="821" t="e">
        <f>AD23+AF23+AH23</f>
        <v>#DIV/0!</v>
      </c>
      <c r="AK23" s="811">
        <f>IFERROR((AD23*AE23+AF23*AG23+AH23*AI23)/AJ23,0)</f>
        <v>0</v>
      </c>
      <c r="AL23" s="811">
        <f>IFERROR((AK23*AJ23+AB23*AC23)/Z23,0)</f>
        <v>0</v>
      </c>
      <c r="AM23" s="849" t="e">
        <f>AL23*Z23</f>
        <v>#DIV/0!</v>
      </c>
      <c r="AN23" s="847" t="e">
        <f>Z23</f>
        <v>#DIV/0!</v>
      </c>
      <c r="AO23" s="821" t="e">
        <f>AN23*(1-W23)</f>
        <v>#DIV/0!</v>
      </c>
      <c r="AP23" s="821" t="e">
        <f>AD23*(1-W23)</f>
        <v>#DIV/0!</v>
      </c>
      <c r="AQ23" s="821" t="e">
        <f t="shared" si="61"/>
        <v>#DIV/0!</v>
      </c>
      <c r="AR23" s="811">
        <f>AC23</f>
        <v>9.209999999999996E-3</v>
      </c>
      <c r="AS23" s="821" t="e">
        <f>AB23*(1-W23)</f>
        <v>#DIV/0!</v>
      </c>
      <c r="AT23" s="811">
        <f>AC23</f>
        <v>9.209999999999996E-3</v>
      </c>
      <c r="AU23" s="821" t="e">
        <f>AF23*(1-W23)</f>
        <v>#DIV/0!</v>
      </c>
      <c r="AV23" s="811">
        <f>AG23</f>
        <v>7.6799999999999959E-3</v>
      </c>
      <c r="AW23" s="821" t="e">
        <f>AH23*(1-W23)</f>
        <v>#DIV/0!</v>
      </c>
      <c r="AX23" s="811">
        <f>AI23</f>
        <v>7.6799999999999959E-3</v>
      </c>
      <c r="AY23" s="821" t="e">
        <f>AS23+AU23+AW23</f>
        <v>#DIV/0!</v>
      </c>
      <c r="AZ23" s="848">
        <f>IFERROR((AS23*AT23+AU23*AV23+AW23*AX23)/AY23,0)</f>
        <v>0</v>
      </c>
      <c r="BA23" s="811">
        <f>IFERROR((AZ23*AY23+AQ23*AR23)/AO23,0)</f>
        <v>0</v>
      </c>
      <c r="BB23" s="849" t="e">
        <f>BA23*AO23</f>
        <v>#DIV/0!</v>
      </c>
      <c r="BC23" s="847" t="e">
        <f>AO23</f>
        <v>#DIV/0!</v>
      </c>
      <c r="BD23" s="821" t="e">
        <f>BC23*(1-X23)</f>
        <v>#DIV/0!</v>
      </c>
      <c r="BE23" s="821" t="e">
        <f>AU23*(1-X23)</f>
        <v>#DIV/0!</v>
      </c>
      <c r="BF23" s="821" t="e">
        <f t="shared" si="76"/>
        <v>#DIV/0!</v>
      </c>
      <c r="BG23" s="811">
        <f>AR23</f>
        <v>9.209999999999996E-3</v>
      </c>
      <c r="BH23" s="821" t="e">
        <f>AS23*(1-X23)</f>
        <v>#DIV/0!</v>
      </c>
      <c r="BI23" s="846">
        <f>AT23</f>
        <v>9.209999999999996E-3</v>
      </c>
      <c r="BJ23" s="821" t="e">
        <f>AQ23*(1-X23)</f>
        <v>#DIV/0!</v>
      </c>
      <c r="BK23" s="846">
        <f>AR23</f>
        <v>9.209999999999996E-3</v>
      </c>
      <c r="BL23" s="811" t="e">
        <f>AW23*(1-X23)</f>
        <v>#DIV/0!</v>
      </c>
      <c r="BM23" s="811">
        <f>AX23</f>
        <v>7.6799999999999959E-3</v>
      </c>
      <c r="BN23" s="821" t="e">
        <f>BH23+BJ23+BL23</f>
        <v>#DIV/0!</v>
      </c>
      <c r="BO23" s="811">
        <f>IFERROR((BH23*BI23+BJ23*BK23+BL23*BM23)/BN23,0)</f>
        <v>0</v>
      </c>
      <c r="BP23" s="811">
        <f>IFERROR((BO23*BN23+BF23*BG23)/BD23,0)</f>
        <v>0</v>
      </c>
      <c r="BQ23" s="849" t="e">
        <f>BP23*BD23</f>
        <v>#DIV/0!</v>
      </c>
    </row>
    <row r="24" spans="1:69" s="25" customFormat="1" ht="15.6" customHeight="1">
      <c r="A24" s="119"/>
      <c r="B24" s="5">
        <v>17</v>
      </c>
      <c r="C24" s="5" t="s">
        <v>208</v>
      </c>
      <c r="D24" s="155" t="s">
        <v>160</v>
      </c>
      <c r="E24" s="155" t="s">
        <v>498</v>
      </c>
      <c r="F24" s="812" t="s">
        <v>172</v>
      </c>
      <c r="G24" s="961"/>
      <c r="H24" s="814"/>
      <c r="I24" s="962">
        <f t="shared" si="0"/>
        <v>0</v>
      </c>
      <c r="J24" s="961"/>
      <c r="K24" s="968"/>
      <c r="L24" s="847">
        <f t="shared" si="88"/>
        <v>0</v>
      </c>
      <c r="M24" s="962">
        <f t="shared" si="2"/>
        <v>0</v>
      </c>
      <c r="N24" s="961"/>
      <c r="O24" s="810"/>
      <c r="P24" s="814"/>
      <c r="Q24" s="810"/>
      <c r="R24" s="814"/>
      <c r="S24" s="810"/>
      <c r="T24" s="814"/>
      <c r="U24" s="968"/>
      <c r="V24" s="982"/>
      <c r="W24" s="823"/>
      <c r="X24" s="983"/>
      <c r="Y24" s="990">
        <f>L24</f>
        <v>0</v>
      </c>
      <c r="Z24" s="845">
        <f>Y24*(1-V24)</f>
        <v>0</v>
      </c>
      <c r="AA24" s="845">
        <f>N24*(1-V24)</f>
        <v>0</v>
      </c>
      <c r="AB24" s="845">
        <f t="shared" si="50"/>
        <v>0</v>
      </c>
      <c r="AC24" s="832">
        <f>K24+IR_REF!S16+IR_REF!AA16</f>
        <v>5.0999999999999995E-3</v>
      </c>
      <c r="AD24" s="845">
        <f>(1-V24)*P24</f>
        <v>0</v>
      </c>
      <c r="AE24" s="832">
        <f>Q24+IR_REF!AA16</f>
        <v>0</v>
      </c>
      <c r="AF24" s="845">
        <f>(1-V24)*R24</f>
        <v>0</v>
      </c>
      <c r="AG24" s="832">
        <f>S24+IR_REF!AA16</f>
        <v>0</v>
      </c>
      <c r="AH24" s="821">
        <f>(1-V24)*T24</f>
        <v>0</v>
      </c>
      <c r="AI24" s="832">
        <f>U24+IR_REF!AA16</f>
        <v>0</v>
      </c>
      <c r="AJ24" s="821">
        <f>AD24+AF24+AH24</f>
        <v>0</v>
      </c>
      <c r="AK24" s="811">
        <f>IFERROR((AD24*AE24+AF24*AG24+AH24*AI24)/AJ24,0)</f>
        <v>0</v>
      </c>
      <c r="AL24" s="811">
        <f>IFERROR((AK24*AJ24+AB24*AC24)/Z24,0)</f>
        <v>0</v>
      </c>
      <c r="AM24" s="849">
        <f>AL24*Z24</f>
        <v>0</v>
      </c>
      <c r="AN24" s="847">
        <f>Z24</f>
        <v>0</v>
      </c>
      <c r="AO24" s="821">
        <f>AN24*(1-W24)</f>
        <v>0</v>
      </c>
      <c r="AP24" s="821">
        <f>AD24*(1-W24)</f>
        <v>0</v>
      </c>
      <c r="AQ24" s="821">
        <f t="shared" si="61"/>
        <v>0</v>
      </c>
      <c r="AR24" s="811">
        <f>AC24</f>
        <v>5.0999999999999995E-3</v>
      </c>
      <c r="AS24" s="821">
        <f>AB24*(1-W24)</f>
        <v>0</v>
      </c>
      <c r="AT24" s="811">
        <f>AC24</f>
        <v>5.0999999999999995E-3</v>
      </c>
      <c r="AU24" s="821">
        <f>AF24*(1-W24)</f>
        <v>0</v>
      </c>
      <c r="AV24" s="811">
        <f>AG24</f>
        <v>0</v>
      </c>
      <c r="AW24" s="821">
        <f>AH24*(1-W24)</f>
        <v>0</v>
      </c>
      <c r="AX24" s="811">
        <f>AI24</f>
        <v>0</v>
      </c>
      <c r="AY24" s="821">
        <f>AS24+AU24+AW24</f>
        <v>0</v>
      </c>
      <c r="AZ24" s="848">
        <f>IFERROR((AS24*AT24+AU24*AV24+AW24*AX24)/AY24,0)</f>
        <v>0</v>
      </c>
      <c r="BA24" s="811">
        <f>IFERROR((AZ24*AY24+AQ24*AR24)/AO24,0)</f>
        <v>0</v>
      </c>
      <c r="BB24" s="849">
        <f>BA24*AO24</f>
        <v>0</v>
      </c>
      <c r="BC24" s="847">
        <f>AO24</f>
        <v>0</v>
      </c>
      <c r="BD24" s="821">
        <f>BC24*(1-X24)</f>
        <v>0</v>
      </c>
      <c r="BE24" s="821">
        <f>AU24*(1-X24)</f>
        <v>0</v>
      </c>
      <c r="BF24" s="821">
        <f t="shared" si="76"/>
        <v>0</v>
      </c>
      <c r="BG24" s="811">
        <f>AR24</f>
        <v>5.0999999999999995E-3</v>
      </c>
      <c r="BH24" s="821">
        <f>AS24*(1-X24)</f>
        <v>0</v>
      </c>
      <c r="BI24" s="846">
        <f>AT24</f>
        <v>5.0999999999999995E-3</v>
      </c>
      <c r="BJ24" s="821">
        <f>AQ24*(1-X24)</f>
        <v>0</v>
      </c>
      <c r="BK24" s="846">
        <f>AR24</f>
        <v>5.0999999999999995E-3</v>
      </c>
      <c r="BL24" s="811">
        <f>AW24*(1-X24)</f>
        <v>0</v>
      </c>
      <c r="BM24" s="811">
        <f>AX24</f>
        <v>0</v>
      </c>
      <c r="BN24" s="821">
        <f>BH24+BJ24+BL24</f>
        <v>0</v>
      </c>
      <c r="BO24" s="811">
        <f>IFERROR((BH24*BI24+BJ24*BK24+BL24*BM24)/BN24,0)</f>
        <v>0</v>
      </c>
      <c r="BP24" s="811">
        <f>IFERROR((BO24*BN24+BF24*BG24)/BD24,0)</f>
        <v>0</v>
      </c>
      <c r="BQ24" s="849">
        <f>BP24*BD24</f>
        <v>0</v>
      </c>
    </row>
    <row r="25" spans="1:69" s="25" customFormat="1" ht="15.6" customHeight="1" thickBot="1">
      <c r="A25" s="119"/>
      <c r="B25" s="5">
        <v>34</v>
      </c>
      <c r="C25" s="5" t="s">
        <v>208</v>
      </c>
      <c r="D25" s="155" t="s">
        <v>160</v>
      </c>
      <c r="E25" s="155" t="s">
        <v>144</v>
      </c>
      <c r="F25" s="812" t="s">
        <v>506</v>
      </c>
      <c r="G25" s="963">
        <f>SUM(G8:G24)</f>
        <v>0</v>
      </c>
      <c r="H25" s="964">
        <f>SUM(H8:H24)</f>
        <v>0</v>
      </c>
      <c r="I25" s="965">
        <f t="shared" si="0"/>
        <v>0</v>
      </c>
      <c r="J25" s="969"/>
      <c r="K25" s="970"/>
      <c r="L25" s="972"/>
      <c r="M25" s="970"/>
      <c r="N25" s="972"/>
      <c r="O25" s="977"/>
      <c r="P25" s="978"/>
      <c r="Q25" s="977"/>
      <c r="R25" s="978"/>
      <c r="S25" s="977"/>
      <c r="T25" s="978"/>
      <c r="U25" s="970"/>
      <c r="V25" s="988"/>
      <c r="W25" s="989"/>
      <c r="X25" s="970"/>
      <c r="Y25" s="991"/>
      <c r="Z25" s="992"/>
      <c r="AA25" s="992"/>
      <c r="AB25" s="977"/>
      <c r="AC25" s="992"/>
      <c r="AD25" s="992"/>
      <c r="AE25" s="992"/>
      <c r="AF25" s="992"/>
      <c r="AG25" s="978"/>
      <c r="AH25" s="978"/>
      <c r="AI25" s="978"/>
      <c r="AJ25" s="978"/>
      <c r="AK25" s="978"/>
      <c r="AL25" s="978"/>
      <c r="AM25" s="993" t="e">
        <f>SUM(AM8:AM24)</f>
        <v>#DIV/0!</v>
      </c>
      <c r="AN25" s="972"/>
      <c r="AO25" s="978"/>
      <c r="AP25" s="978"/>
      <c r="AQ25" s="978"/>
      <c r="AR25" s="978"/>
      <c r="AS25" s="978"/>
      <c r="AT25" s="978"/>
      <c r="AU25" s="978"/>
      <c r="AV25" s="978"/>
      <c r="AW25" s="978"/>
      <c r="AX25" s="978"/>
      <c r="AY25" s="977"/>
      <c r="AZ25" s="989"/>
      <c r="BA25" s="977"/>
      <c r="BB25" s="993" t="e">
        <f>SUM(BB8:BB24)</f>
        <v>#DIV/0!</v>
      </c>
      <c r="BC25" s="991"/>
      <c r="BD25" s="992"/>
      <c r="BE25" s="977"/>
      <c r="BF25" s="977"/>
      <c r="BG25" s="989"/>
      <c r="BH25" s="977"/>
      <c r="BI25" s="992"/>
      <c r="BJ25" s="992"/>
      <c r="BK25" s="992"/>
      <c r="BL25" s="977"/>
      <c r="BM25" s="978"/>
      <c r="BN25" s="978"/>
      <c r="BO25" s="978"/>
      <c r="BP25" s="978"/>
      <c r="BQ25" s="993" t="e">
        <f>SUM(BQ8:BQ24)</f>
        <v>#DIV/0!</v>
      </c>
    </row>
    <row r="26" spans="1:69" s="25" customFormat="1" ht="17.649999999999999" customHeight="1">
      <c r="A26" s="119"/>
      <c r="B26" s="5">
        <v>35</v>
      </c>
      <c r="C26" s="5" t="s">
        <v>208</v>
      </c>
      <c r="D26" s="155" t="s">
        <v>194</v>
      </c>
      <c r="E26" s="155" t="s">
        <v>495</v>
      </c>
      <c r="F26" s="812" t="s">
        <v>500</v>
      </c>
      <c r="G26" s="958"/>
      <c r="H26" s="959"/>
      <c r="I26" s="960">
        <f t="shared" si="0"/>
        <v>0</v>
      </c>
      <c r="J26" s="958"/>
      <c r="K26" s="967"/>
      <c r="L26" s="971">
        <f t="shared" si="88"/>
        <v>0</v>
      </c>
      <c r="M26" s="960">
        <f t="shared" ref="M26:M43" si="90">IFERROR((N26*O26+P26*Q26+R26*S26+T26*U26)/L26,0)</f>
        <v>0</v>
      </c>
      <c r="N26" s="958"/>
      <c r="O26" s="973"/>
      <c r="P26" s="974"/>
      <c r="Q26" s="975"/>
      <c r="R26" s="974"/>
      <c r="S26" s="975"/>
      <c r="T26" s="974"/>
      <c r="U26" s="995"/>
      <c r="V26" s="996"/>
      <c r="W26" s="997"/>
      <c r="X26" s="995"/>
      <c r="Y26" s="998">
        <f>L26</f>
        <v>0</v>
      </c>
      <c r="Z26" s="999">
        <f>Y26*(1-V26)</f>
        <v>0</v>
      </c>
      <c r="AA26" s="999">
        <f>N26*(1-V26)</f>
        <v>0</v>
      </c>
      <c r="AB26" s="999">
        <f t="shared" ref="AB26:AB43" si="91">AA26</f>
        <v>0</v>
      </c>
      <c r="AC26" s="1000">
        <f>K26+IR_REF!S18+IR_REF!AA18</f>
        <v>1.0199999999999999E-3</v>
      </c>
      <c r="AD26" s="999">
        <f>(1-V26)*P26</f>
        <v>0</v>
      </c>
      <c r="AE26" s="1001">
        <f>Q26</f>
        <v>0</v>
      </c>
      <c r="AF26" s="999">
        <f>(1-V26)*R26</f>
        <v>0</v>
      </c>
      <c r="AG26" s="1001">
        <f>S26</f>
        <v>0</v>
      </c>
      <c r="AH26" s="1002">
        <f>(1-V26)*T26</f>
        <v>0</v>
      </c>
      <c r="AI26" s="1001">
        <f>U26</f>
        <v>0</v>
      </c>
      <c r="AJ26" s="1002">
        <f>AD26+AF26+AH26</f>
        <v>0</v>
      </c>
      <c r="AK26" s="1003">
        <f>IFERROR((AD26*AE26+AF26*AG26+AH26*AI26)/AJ26,0)</f>
        <v>0</v>
      </c>
      <c r="AL26" s="1003">
        <f>IFERROR((AK26*AJ26+AB26*AC26)/Z26,0)</f>
        <v>0</v>
      </c>
      <c r="AM26" s="1004">
        <f>AL26*Z26</f>
        <v>0</v>
      </c>
      <c r="AN26" s="971">
        <f>Z26</f>
        <v>0</v>
      </c>
      <c r="AO26" s="1002">
        <f>AN26*(1-W26)</f>
        <v>0</v>
      </c>
      <c r="AP26" s="1002">
        <f>AD26*(1-W26)</f>
        <v>0</v>
      </c>
      <c r="AQ26" s="1002">
        <f t="shared" ref="AQ26:AQ43" si="92">AP26</f>
        <v>0</v>
      </c>
      <c r="AR26" s="1003">
        <f>AC26</f>
        <v>1.0199999999999999E-3</v>
      </c>
      <c r="AS26" s="1002">
        <f>AB26*(1-W26)</f>
        <v>0</v>
      </c>
      <c r="AT26" s="1003">
        <f>AC26</f>
        <v>1.0199999999999999E-3</v>
      </c>
      <c r="AU26" s="1002">
        <f>AF26*(1-W26)</f>
        <v>0</v>
      </c>
      <c r="AV26" s="1003">
        <f>AG26</f>
        <v>0</v>
      </c>
      <c r="AW26" s="1002">
        <f>AH26*(1-W26)</f>
        <v>0</v>
      </c>
      <c r="AX26" s="1003">
        <f>AI26</f>
        <v>0</v>
      </c>
      <c r="AY26" s="1002">
        <f>AS26+AU26+AW26</f>
        <v>0</v>
      </c>
      <c r="AZ26" s="1005">
        <f>IFERROR((AS26*AT26+AU26*AV26+AW26*AX26)/AY26,0)</f>
        <v>0</v>
      </c>
      <c r="BA26" s="1003">
        <f>IFERROR((AZ26*AY26+AQ26*AR26)/AO26,0)</f>
        <v>0</v>
      </c>
      <c r="BB26" s="1004">
        <f>BA26*AO26</f>
        <v>0</v>
      </c>
      <c r="BC26" s="971">
        <f>AO26</f>
        <v>0</v>
      </c>
      <c r="BD26" s="1002">
        <f>BC26*(1-X26)</f>
        <v>0</v>
      </c>
      <c r="BE26" s="1002">
        <f>AU26*(1-X26)</f>
        <v>0</v>
      </c>
      <c r="BF26" s="1002">
        <f t="shared" ref="BF26:BF43" si="93">BE26</f>
        <v>0</v>
      </c>
      <c r="BG26" s="1003">
        <f>AR26</f>
        <v>1.0199999999999999E-3</v>
      </c>
      <c r="BH26" s="1002">
        <f>AS26*(1-X26)</f>
        <v>0</v>
      </c>
      <c r="BI26" s="1001">
        <f>AT26</f>
        <v>1.0199999999999999E-3</v>
      </c>
      <c r="BJ26" s="1002">
        <f>AQ26*(1-X26)</f>
        <v>0</v>
      </c>
      <c r="BK26" s="1001">
        <f>AR26</f>
        <v>1.0199999999999999E-3</v>
      </c>
      <c r="BL26" s="1003">
        <f>AW26*(1-X26)</f>
        <v>0</v>
      </c>
      <c r="BM26" s="1003">
        <f>AX26</f>
        <v>0</v>
      </c>
      <c r="BN26" s="1002">
        <f>BH26+BJ26+BL26</f>
        <v>0</v>
      </c>
      <c r="BO26" s="1003">
        <f>IFERROR((BH26*BI26+BJ26*BK26+BL26*BM26)/BN26,0)</f>
        <v>0</v>
      </c>
      <c r="BP26" s="1003">
        <f>IFERROR((BO26*BN26+BF26*BG26)/BD26,0)</f>
        <v>0</v>
      </c>
      <c r="BQ26" s="1004">
        <f>BP26*BD26</f>
        <v>0</v>
      </c>
    </row>
    <row r="27" spans="1:69" s="25" customFormat="1" ht="17.649999999999999" customHeight="1">
      <c r="A27" s="119"/>
      <c r="B27" s="5">
        <v>36</v>
      </c>
      <c r="C27" s="5" t="s">
        <v>208</v>
      </c>
      <c r="D27" s="155" t="s">
        <v>194</v>
      </c>
      <c r="E27" s="155" t="s">
        <v>495</v>
      </c>
      <c r="F27" s="812" t="s">
        <v>501</v>
      </c>
      <c r="G27" s="961"/>
      <c r="H27" s="814"/>
      <c r="I27" s="962">
        <f t="shared" si="0"/>
        <v>0</v>
      </c>
      <c r="J27" s="961"/>
      <c r="K27" s="968"/>
      <c r="L27" s="847">
        <f t="shared" si="88"/>
        <v>0</v>
      </c>
      <c r="M27" s="962">
        <f t="shared" si="90"/>
        <v>0</v>
      </c>
      <c r="N27" s="961"/>
      <c r="O27" s="810"/>
      <c r="P27" s="814"/>
      <c r="Q27" s="810"/>
      <c r="R27" s="814"/>
      <c r="S27" s="810"/>
      <c r="T27" s="814"/>
      <c r="U27" s="968"/>
      <c r="V27" s="982"/>
      <c r="W27" s="823"/>
      <c r="X27" s="983"/>
      <c r="Y27" s="990">
        <f t="shared" ref="Y27:Y35" si="94">L27</f>
        <v>0</v>
      </c>
      <c r="Z27" s="845">
        <f t="shared" ref="Z27:Z35" si="95">Y27*(1-V27)</f>
        <v>0</v>
      </c>
      <c r="AA27" s="845">
        <f t="shared" ref="AA27:AA35" si="96">N27*(1-V27)</f>
        <v>0</v>
      </c>
      <c r="AB27" s="845">
        <f t="shared" si="91"/>
        <v>0</v>
      </c>
      <c r="AC27" s="832">
        <f>K27+IR_REF!S19+IR_REF!AA19</f>
        <v>1.2779999999999996E-2</v>
      </c>
      <c r="AD27" s="845">
        <f t="shared" ref="AD27:AD35" si="97">(1-V27)*P27</f>
        <v>0</v>
      </c>
      <c r="AE27" s="846">
        <f t="shared" ref="AE27:AE34" si="98">Q27</f>
        <v>0</v>
      </c>
      <c r="AF27" s="845">
        <f t="shared" ref="AF27:AF35" si="99">(1-V27)*R27</f>
        <v>0</v>
      </c>
      <c r="AG27" s="846">
        <f t="shared" ref="AG27:AG34" si="100">S27</f>
        <v>0</v>
      </c>
      <c r="AH27" s="821">
        <f t="shared" ref="AH27:AH35" si="101">(1-V27)*T27</f>
        <v>0</v>
      </c>
      <c r="AI27" s="846">
        <f t="shared" ref="AI27:AI34" si="102">U27</f>
        <v>0</v>
      </c>
      <c r="AJ27" s="821">
        <f t="shared" ref="AJ27:AJ35" si="103">AD27+AF27+AH27</f>
        <v>0</v>
      </c>
      <c r="AK27" s="811">
        <f t="shared" ref="AK27:AK35" si="104">IFERROR((AD27*AE27+AF27*AG27+AH27*AI27)/AJ27,0)</f>
        <v>0</v>
      </c>
      <c r="AL27" s="811">
        <f t="shared" ref="AL27:AL35" si="105">IFERROR((AK27*AJ27+AB27*AC27)/Z27,0)</f>
        <v>0</v>
      </c>
      <c r="AM27" s="849">
        <f t="shared" ref="AM27:AM35" si="106">AL27*Z27</f>
        <v>0</v>
      </c>
      <c r="AN27" s="847">
        <f t="shared" ref="AN27:AN35" si="107">Z27</f>
        <v>0</v>
      </c>
      <c r="AO27" s="821">
        <f t="shared" ref="AO27:AO35" si="108">AN27*(1-W27)</f>
        <v>0</v>
      </c>
      <c r="AP27" s="821">
        <f t="shared" ref="AP27:AP35" si="109">AD27*(1-W27)</f>
        <v>0</v>
      </c>
      <c r="AQ27" s="821">
        <f t="shared" si="92"/>
        <v>0</v>
      </c>
      <c r="AR27" s="811">
        <f t="shared" ref="AR27:AR35" si="110">AC27</f>
        <v>1.2779999999999996E-2</v>
      </c>
      <c r="AS27" s="821">
        <f t="shared" ref="AS27:AS35" si="111">AB27*(1-W27)</f>
        <v>0</v>
      </c>
      <c r="AT27" s="811">
        <f t="shared" ref="AT27:AT35" si="112">AC27</f>
        <v>1.2779999999999996E-2</v>
      </c>
      <c r="AU27" s="821">
        <f t="shared" ref="AU27:AU35" si="113">AF27*(1-W27)</f>
        <v>0</v>
      </c>
      <c r="AV27" s="811">
        <f t="shared" ref="AV27:AV35" si="114">AG27</f>
        <v>0</v>
      </c>
      <c r="AW27" s="821">
        <f t="shared" ref="AW27:AW35" si="115">AH27*(1-W27)</f>
        <v>0</v>
      </c>
      <c r="AX27" s="811">
        <f t="shared" ref="AX27:AX35" si="116">AI27</f>
        <v>0</v>
      </c>
      <c r="AY27" s="821">
        <f t="shared" ref="AY27:AY35" si="117">AS27+AU27+AW27</f>
        <v>0</v>
      </c>
      <c r="AZ27" s="848">
        <f t="shared" ref="AZ27:AZ35" si="118">IFERROR((AS27*AT27+AU27*AV27+AW27*AX27)/AY27,0)</f>
        <v>0</v>
      </c>
      <c r="BA27" s="811">
        <f t="shared" ref="BA27:BA35" si="119">IFERROR((AZ27*AY27+AQ27*AR27)/AO27,0)</f>
        <v>0</v>
      </c>
      <c r="BB27" s="849">
        <f t="shared" ref="BB27:BB35" si="120">BA27*AO27</f>
        <v>0</v>
      </c>
      <c r="BC27" s="847">
        <f t="shared" ref="BC27:BC35" si="121">AO27</f>
        <v>0</v>
      </c>
      <c r="BD27" s="821">
        <f t="shared" ref="BD27:BD35" si="122">BC27*(1-X27)</f>
        <v>0</v>
      </c>
      <c r="BE27" s="821">
        <f t="shared" ref="BE27:BE35" si="123">AU27*(1-X27)</f>
        <v>0</v>
      </c>
      <c r="BF27" s="821">
        <f t="shared" si="93"/>
        <v>0</v>
      </c>
      <c r="BG27" s="811">
        <f t="shared" ref="BG27:BG35" si="124">AR27</f>
        <v>1.2779999999999996E-2</v>
      </c>
      <c r="BH27" s="821">
        <f t="shared" ref="BH27:BH35" si="125">AS27*(1-X27)</f>
        <v>0</v>
      </c>
      <c r="BI27" s="846">
        <f t="shared" ref="BI27:BI35" si="126">AT27</f>
        <v>1.2779999999999996E-2</v>
      </c>
      <c r="BJ27" s="821">
        <f t="shared" ref="BJ27:BJ35" si="127">AQ27*(1-X27)</f>
        <v>0</v>
      </c>
      <c r="BK27" s="846">
        <f t="shared" ref="BK27:BK35" si="128">AR27</f>
        <v>1.2779999999999996E-2</v>
      </c>
      <c r="BL27" s="811">
        <f t="shared" ref="BL27:BL35" si="129">AW27*(1-X27)</f>
        <v>0</v>
      </c>
      <c r="BM27" s="811">
        <f t="shared" ref="BM27:BM35" si="130">AX27</f>
        <v>0</v>
      </c>
      <c r="BN27" s="821">
        <f t="shared" ref="BN27:BN35" si="131">BH27+BJ27+BL27</f>
        <v>0</v>
      </c>
      <c r="BO27" s="811">
        <f t="shared" ref="BO27:BO35" si="132">IFERROR((BH27*BI27+BJ27*BK27+BL27*BM27)/BN27,0)</f>
        <v>0</v>
      </c>
      <c r="BP27" s="811">
        <f t="shared" ref="BP27:BP35" si="133">IFERROR((BO27*BN27+BF27*BG27)/BD27,0)</f>
        <v>0</v>
      </c>
      <c r="BQ27" s="849">
        <f t="shared" ref="BQ27:BQ35" si="134">BP27*BD27</f>
        <v>0</v>
      </c>
    </row>
    <row r="28" spans="1:69" s="25" customFormat="1" ht="17.649999999999999" customHeight="1">
      <c r="A28" s="119"/>
      <c r="B28" s="5">
        <v>37</v>
      </c>
      <c r="C28" s="5" t="s">
        <v>208</v>
      </c>
      <c r="D28" s="155" t="s">
        <v>194</v>
      </c>
      <c r="E28" s="155" t="s">
        <v>495</v>
      </c>
      <c r="F28" s="812" t="s">
        <v>502</v>
      </c>
      <c r="G28" s="961"/>
      <c r="H28" s="814"/>
      <c r="I28" s="962">
        <f t="shared" si="0"/>
        <v>0</v>
      </c>
      <c r="J28" s="961"/>
      <c r="K28" s="968"/>
      <c r="L28" s="847">
        <f t="shared" si="88"/>
        <v>0</v>
      </c>
      <c r="M28" s="962">
        <f t="shared" si="90"/>
        <v>0</v>
      </c>
      <c r="N28" s="961"/>
      <c r="O28" s="810"/>
      <c r="P28" s="822"/>
      <c r="Q28" s="824"/>
      <c r="R28" s="822"/>
      <c r="S28" s="824"/>
      <c r="T28" s="822"/>
      <c r="U28" s="983"/>
      <c r="V28" s="982"/>
      <c r="W28" s="823"/>
      <c r="X28" s="983"/>
      <c r="Y28" s="990">
        <f t="shared" si="94"/>
        <v>0</v>
      </c>
      <c r="Z28" s="845">
        <f t="shared" si="95"/>
        <v>0</v>
      </c>
      <c r="AA28" s="845">
        <f t="shared" si="96"/>
        <v>0</v>
      </c>
      <c r="AB28" s="845">
        <f t="shared" si="91"/>
        <v>0</v>
      </c>
      <c r="AC28" s="832">
        <f>K28+IR_REF!S20+IR_REF!AA20</f>
        <v>2.0399999999999997E-3</v>
      </c>
      <c r="AD28" s="845">
        <f t="shared" si="97"/>
        <v>0</v>
      </c>
      <c r="AE28" s="846">
        <f t="shared" si="98"/>
        <v>0</v>
      </c>
      <c r="AF28" s="845">
        <f t="shared" si="99"/>
        <v>0</v>
      </c>
      <c r="AG28" s="846">
        <f t="shared" si="100"/>
        <v>0</v>
      </c>
      <c r="AH28" s="821">
        <f t="shared" si="101"/>
        <v>0</v>
      </c>
      <c r="AI28" s="846">
        <f t="shared" si="102"/>
        <v>0</v>
      </c>
      <c r="AJ28" s="821">
        <f t="shared" si="103"/>
        <v>0</v>
      </c>
      <c r="AK28" s="811">
        <f t="shared" si="104"/>
        <v>0</v>
      </c>
      <c r="AL28" s="811">
        <f t="shared" si="105"/>
        <v>0</v>
      </c>
      <c r="AM28" s="849">
        <f t="shared" si="106"/>
        <v>0</v>
      </c>
      <c r="AN28" s="847">
        <f t="shared" si="107"/>
        <v>0</v>
      </c>
      <c r="AO28" s="821">
        <f t="shared" si="108"/>
        <v>0</v>
      </c>
      <c r="AP28" s="821">
        <f t="shared" si="109"/>
        <v>0</v>
      </c>
      <c r="AQ28" s="821">
        <f t="shared" si="92"/>
        <v>0</v>
      </c>
      <c r="AR28" s="811">
        <f t="shared" si="110"/>
        <v>2.0399999999999997E-3</v>
      </c>
      <c r="AS28" s="821">
        <f t="shared" si="111"/>
        <v>0</v>
      </c>
      <c r="AT28" s="811">
        <f t="shared" si="112"/>
        <v>2.0399999999999997E-3</v>
      </c>
      <c r="AU28" s="821">
        <f t="shared" si="113"/>
        <v>0</v>
      </c>
      <c r="AV28" s="811">
        <f t="shared" si="114"/>
        <v>0</v>
      </c>
      <c r="AW28" s="821">
        <f t="shared" si="115"/>
        <v>0</v>
      </c>
      <c r="AX28" s="811">
        <f t="shared" si="116"/>
        <v>0</v>
      </c>
      <c r="AY28" s="821">
        <f t="shared" si="117"/>
        <v>0</v>
      </c>
      <c r="AZ28" s="848">
        <f t="shared" si="118"/>
        <v>0</v>
      </c>
      <c r="BA28" s="811">
        <f t="shared" si="119"/>
        <v>0</v>
      </c>
      <c r="BB28" s="849">
        <f t="shared" si="120"/>
        <v>0</v>
      </c>
      <c r="BC28" s="847">
        <f t="shared" si="121"/>
        <v>0</v>
      </c>
      <c r="BD28" s="821">
        <f t="shared" si="122"/>
        <v>0</v>
      </c>
      <c r="BE28" s="821">
        <f t="shared" si="123"/>
        <v>0</v>
      </c>
      <c r="BF28" s="821">
        <f t="shared" si="93"/>
        <v>0</v>
      </c>
      <c r="BG28" s="811">
        <f t="shared" si="124"/>
        <v>2.0399999999999997E-3</v>
      </c>
      <c r="BH28" s="821">
        <f t="shared" si="125"/>
        <v>0</v>
      </c>
      <c r="BI28" s="846">
        <f t="shared" si="126"/>
        <v>2.0399999999999997E-3</v>
      </c>
      <c r="BJ28" s="821">
        <f t="shared" si="127"/>
        <v>0</v>
      </c>
      <c r="BK28" s="846">
        <f t="shared" si="128"/>
        <v>2.0399999999999997E-3</v>
      </c>
      <c r="BL28" s="811">
        <f t="shared" si="129"/>
        <v>0</v>
      </c>
      <c r="BM28" s="811">
        <f t="shared" si="130"/>
        <v>0</v>
      </c>
      <c r="BN28" s="821">
        <f t="shared" si="131"/>
        <v>0</v>
      </c>
      <c r="BO28" s="811">
        <f t="shared" si="132"/>
        <v>0</v>
      </c>
      <c r="BP28" s="811">
        <f t="shared" si="133"/>
        <v>0</v>
      </c>
      <c r="BQ28" s="849">
        <f t="shared" si="134"/>
        <v>0</v>
      </c>
    </row>
    <row r="29" spans="1:69" s="25" customFormat="1" ht="17.649999999999999" customHeight="1">
      <c r="A29" s="119"/>
      <c r="B29" s="5">
        <v>38</v>
      </c>
      <c r="C29" s="5" t="s">
        <v>208</v>
      </c>
      <c r="D29" s="155" t="s">
        <v>194</v>
      </c>
      <c r="E29" s="155" t="s">
        <v>495</v>
      </c>
      <c r="F29" s="812" t="s">
        <v>503</v>
      </c>
      <c r="G29" s="961"/>
      <c r="H29" s="814"/>
      <c r="I29" s="962">
        <f t="shared" si="0"/>
        <v>0</v>
      </c>
      <c r="J29" s="961"/>
      <c r="K29" s="968"/>
      <c r="L29" s="847">
        <f t="shared" si="88"/>
        <v>0</v>
      </c>
      <c r="M29" s="962">
        <f t="shared" si="90"/>
        <v>0</v>
      </c>
      <c r="N29" s="961"/>
      <c r="O29" s="810"/>
      <c r="P29" s="814"/>
      <c r="Q29" s="810"/>
      <c r="R29" s="814"/>
      <c r="S29" s="810"/>
      <c r="T29" s="814"/>
      <c r="U29" s="968"/>
      <c r="V29" s="982"/>
      <c r="W29" s="823"/>
      <c r="X29" s="983"/>
      <c r="Y29" s="990">
        <f t="shared" si="94"/>
        <v>0</v>
      </c>
      <c r="Z29" s="845">
        <f t="shared" si="95"/>
        <v>0</v>
      </c>
      <c r="AA29" s="845">
        <f t="shared" si="96"/>
        <v>0</v>
      </c>
      <c r="AB29" s="845">
        <f t="shared" si="91"/>
        <v>0</v>
      </c>
      <c r="AC29" s="832">
        <f>K29+IR_REF!S21+IR_REF!AA21</f>
        <v>1.2779999999999996E-2</v>
      </c>
      <c r="AD29" s="845">
        <f t="shared" si="97"/>
        <v>0</v>
      </c>
      <c r="AE29" s="846">
        <f t="shared" si="98"/>
        <v>0</v>
      </c>
      <c r="AF29" s="845">
        <f t="shared" si="99"/>
        <v>0</v>
      </c>
      <c r="AG29" s="846">
        <f t="shared" si="100"/>
        <v>0</v>
      </c>
      <c r="AH29" s="821">
        <f t="shared" si="101"/>
        <v>0</v>
      </c>
      <c r="AI29" s="846">
        <f t="shared" si="102"/>
        <v>0</v>
      </c>
      <c r="AJ29" s="821">
        <f t="shared" si="103"/>
        <v>0</v>
      </c>
      <c r="AK29" s="811">
        <f t="shared" si="104"/>
        <v>0</v>
      </c>
      <c r="AL29" s="811">
        <f t="shared" si="105"/>
        <v>0</v>
      </c>
      <c r="AM29" s="849">
        <f t="shared" si="106"/>
        <v>0</v>
      </c>
      <c r="AN29" s="847">
        <f t="shared" si="107"/>
        <v>0</v>
      </c>
      <c r="AO29" s="821">
        <f t="shared" si="108"/>
        <v>0</v>
      </c>
      <c r="AP29" s="821">
        <f t="shared" si="109"/>
        <v>0</v>
      </c>
      <c r="AQ29" s="821">
        <f t="shared" si="92"/>
        <v>0</v>
      </c>
      <c r="AR29" s="811">
        <f t="shared" si="110"/>
        <v>1.2779999999999996E-2</v>
      </c>
      <c r="AS29" s="821">
        <f t="shared" si="111"/>
        <v>0</v>
      </c>
      <c r="AT29" s="811">
        <f t="shared" si="112"/>
        <v>1.2779999999999996E-2</v>
      </c>
      <c r="AU29" s="821">
        <f t="shared" si="113"/>
        <v>0</v>
      </c>
      <c r="AV29" s="811">
        <f t="shared" si="114"/>
        <v>0</v>
      </c>
      <c r="AW29" s="821">
        <f t="shared" si="115"/>
        <v>0</v>
      </c>
      <c r="AX29" s="811">
        <f t="shared" si="116"/>
        <v>0</v>
      </c>
      <c r="AY29" s="821">
        <f t="shared" si="117"/>
        <v>0</v>
      </c>
      <c r="AZ29" s="848">
        <f t="shared" si="118"/>
        <v>0</v>
      </c>
      <c r="BA29" s="811">
        <f t="shared" si="119"/>
        <v>0</v>
      </c>
      <c r="BB29" s="849">
        <f t="shared" si="120"/>
        <v>0</v>
      </c>
      <c r="BC29" s="847">
        <f t="shared" si="121"/>
        <v>0</v>
      </c>
      <c r="BD29" s="821">
        <f t="shared" si="122"/>
        <v>0</v>
      </c>
      <c r="BE29" s="821">
        <f t="shared" si="123"/>
        <v>0</v>
      </c>
      <c r="BF29" s="821">
        <f t="shared" si="93"/>
        <v>0</v>
      </c>
      <c r="BG29" s="811">
        <f t="shared" si="124"/>
        <v>1.2779999999999996E-2</v>
      </c>
      <c r="BH29" s="821">
        <f t="shared" si="125"/>
        <v>0</v>
      </c>
      <c r="BI29" s="846">
        <f t="shared" si="126"/>
        <v>1.2779999999999996E-2</v>
      </c>
      <c r="BJ29" s="821">
        <f t="shared" si="127"/>
        <v>0</v>
      </c>
      <c r="BK29" s="846">
        <f t="shared" si="128"/>
        <v>1.2779999999999996E-2</v>
      </c>
      <c r="BL29" s="811">
        <f t="shared" si="129"/>
        <v>0</v>
      </c>
      <c r="BM29" s="811">
        <f t="shared" si="130"/>
        <v>0</v>
      </c>
      <c r="BN29" s="821">
        <f t="shared" si="131"/>
        <v>0</v>
      </c>
      <c r="BO29" s="811">
        <f t="shared" si="132"/>
        <v>0</v>
      </c>
      <c r="BP29" s="811">
        <f t="shared" si="133"/>
        <v>0</v>
      </c>
      <c r="BQ29" s="849">
        <f t="shared" si="134"/>
        <v>0</v>
      </c>
    </row>
    <row r="30" spans="1:69" s="25" customFormat="1" ht="17.649999999999999" customHeight="1">
      <c r="A30" s="119"/>
      <c r="B30" s="5">
        <v>39</v>
      </c>
      <c r="C30" s="5" t="s">
        <v>208</v>
      </c>
      <c r="D30" s="155" t="s">
        <v>194</v>
      </c>
      <c r="E30" s="155" t="s">
        <v>495</v>
      </c>
      <c r="F30" s="812" t="s">
        <v>499</v>
      </c>
      <c r="G30" s="961"/>
      <c r="H30" s="814"/>
      <c r="I30" s="962">
        <f t="shared" si="0"/>
        <v>0</v>
      </c>
      <c r="J30" s="961"/>
      <c r="K30" s="968"/>
      <c r="L30" s="847">
        <f t="shared" si="88"/>
        <v>0</v>
      </c>
      <c r="M30" s="962">
        <f t="shared" si="90"/>
        <v>0</v>
      </c>
      <c r="N30" s="961"/>
      <c r="O30" s="810"/>
      <c r="P30" s="822"/>
      <c r="Q30" s="824"/>
      <c r="R30" s="822"/>
      <c r="S30" s="824"/>
      <c r="T30" s="822"/>
      <c r="U30" s="983"/>
      <c r="V30" s="982"/>
      <c r="W30" s="823"/>
      <c r="X30" s="983"/>
      <c r="Y30" s="990">
        <f t="shared" si="94"/>
        <v>0</v>
      </c>
      <c r="Z30" s="845">
        <f t="shared" si="95"/>
        <v>0</v>
      </c>
      <c r="AA30" s="845">
        <f t="shared" si="96"/>
        <v>0</v>
      </c>
      <c r="AB30" s="845">
        <f t="shared" si="91"/>
        <v>0</v>
      </c>
      <c r="AC30" s="832">
        <f>K30+IR_REF!S22+IR_REF!AA22</f>
        <v>2.0399999999999997E-3</v>
      </c>
      <c r="AD30" s="845">
        <f t="shared" si="97"/>
        <v>0</v>
      </c>
      <c r="AE30" s="846">
        <f t="shared" si="98"/>
        <v>0</v>
      </c>
      <c r="AF30" s="845">
        <f t="shared" si="99"/>
        <v>0</v>
      </c>
      <c r="AG30" s="846">
        <f t="shared" si="100"/>
        <v>0</v>
      </c>
      <c r="AH30" s="821">
        <f t="shared" si="101"/>
        <v>0</v>
      </c>
      <c r="AI30" s="846">
        <f t="shared" si="102"/>
        <v>0</v>
      </c>
      <c r="AJ30" s="821">
        <f t="shared" si="103"/>
        <v>0</v>
      </c>
      <c r="AK30" s="811">
        <f t="shared" si="104"/>
        <v>0</v>
      </c>
      <c r="AL30" s="811">
        <f t="shared" si="105"/>
        <v>0</v>
      </c>
      <c r="AM30" s="849">
        <f t="shared" si="106"/>
        <v>0</v>
      </c>
      <c r="AN30" s="847">
        <f t="shared" si="107"/>
        <v>0</v>
      </c>
      <c r="AO30" s="821">
        <f t="shared" si="108"/>
        <v>0</v>
      </c>
      <c r="AP30" s="821">
        <f t="shared" si="109"/>
        <v>0</v>
      </c>
      <c r="AQ30" s="821">
        <f t="shared" si="92"/>
        <v>0</v>
      </c>
      <c r="AR30" s="811">
        <f t="shared" si="110"/>
        <v>2.0399999999999997E-3</v>
      </c>
      <c r="AS30" s="821">
        <f t="shared" si="111"/>
        <v>0</v>
      </c>
      <c r="AT30" s="811">
        <f t="shared" si="112"/>
        <v>2.0399999999999997E-3</v>
      </c>
      <c r="AU30" s="821">
        <f t="shared" si="113"/>
        <v>0</v>
      </c>
      <c r="AV30" s="811">
        <f t="shared" si="114"/>
        <v>0</v>
      </c>
      <c r="AW30" s="821">
        <f t="shared" si="115"/>
        <v>0</v>
      </c>
      <c r="AX30" s="811">
        <f t="shared" si="116"/>
        <v>0</v>
      </c>
      <c r="AY30" s="821">
        <f t="shared" si="117"/>
        <v>0</v>
      </c>
      <c r="AZ30" s="848">
        <f t="shared" si="118"/>
        <v>0</v>
      </c>
      <c r="BA30" s="811">
        <f t="shared" si="119"/>
        <v>0</v>
      </c>
      <c r="BB30" s="849">
        <f t="shared" si="120"/>
        <v>0</v>
      </c>
      <c r="BC30" s="847">
        <f t="shared" si="121"/>
        <v>0</v>
      </c>
      <c r="BD30" s="821">
        <f t="shared" si="122"/>
        <v>0</v>
      </c>
      <c r="BE30" s="821">
        <f t="shared" si="123"/>
        <v>0</v>
      </c>
      <c r="BF30" s="821">
        <f t="shared" si="93"/>
        <v>0</v>
      </c>
      <c r="BG30" s="811">
        <f t="shared" si="124"/>
        <v>2.0399999999999997E-3</v>
      </c>
      <c r="BH30" s="821">
        <f t="shared" si="125"/>
        <v>0</v>
      </c>
      <c r="BI30" s="846">
        <f t="shared" si="126"/>
        <v>2.0399999999999997E-3</v>
      </c>
      <c r="BJ30" s="821">
        <f t="shared" si="127"/>
        <v>0</v>
      </c>
      <c r="BK30" s="846">
        <f t="shared" si="128"/>
        <v>2.0399999999999997E-3</v>
      </c>
      <c r="BL30" s="811">
        <f t="shared" si="129"/>
        <v>0</v>
      </c>
      <c r="BM30" s="811">
        <f t="shared" si="130"/>
        <v>0</v>
      </c>
      <c r="BN30" s="821">
        <f t="shared" si="131"/>
        <v>0</v>
      </c>
      <c r="BO30" s="811">
        <f t="shared" si="132"/>
        <v>0</v>
      </c>
      <c r="BP30" s="811">
        <f t="shared" si="133"/>
        <v>0</v>
      </c>
      <c r="BQ30" s="849">
        <f t="shared" si="134"/>
        <v>0</v>
      </c>
    </row>
    <row r="31" spans="1:69" s="25" customFormat="1" ht="17.649999999999999" customHeight="1">
      <c r="A31" s="119"/>
      <c r="B31" s="5">
        <v>40</v>
      </c>
      <c r="C31" s="5" t="s">
        <v>208</v>
      </c>
      <c r="D31" s="155" t="s">
        <v>194</v>
      </c>
      <c r="E31" s="155" t="s">
        <v>495</v>
      </c>
      <c r="F31" s="812" t="s">
        <v>504</v>
      </c>
      <c r="G31" s="961"/>
      <c r="H31" s="814"/>
      <c r="I31" s="962">
        <f t="shared" si="0"/>
        <v>0</v>
      </c>
      <c r="J31" s="961"/>
      <c r="K31" s="968"/>
      <c r="L31" s="847">
        <f t="shared" si="88"/>
        <v>0</v>
      </c>
      <c r="M31" s="962">
        <f t="shared" si="90"/>
        <v>0</v>
      </c>
      <c r="N31" s="961"/>
      <c r="O31" s="810"/>
      <c r="P31" s="814"/>
      <c r="Q31" s="810"/>
      <c r="R31" s="814"/>
      <c r="S31" s="810"/>
      <c r="T31" s="814"/>
      <c r="U31" s="968"/>
      <c r="V31" s="982"/>
      <c r="W31" s="823"/>
      <c r="X31" s="983"/>
      <c r="Y31" s="990">
        <f t="shared" si="94"/>
        <v>0</v>
      </c>
      <c r="Z31" s="845">
        <f t="shared" si="95"/>
        <v>0</v>
      </c>
      <c r="AA31" s="845">
        <f t="shared" si="96"/>
        <v>0</v>
      </c>
      <c r="AB31" s="845">
        <f t="shared" si="91"/>
        <v>0</v>
      </c>
      <c r="AC31" s="832">
        <f>K31+IR_REF!S23+IR_REF!AA23</f>
        <v>1.2779999999999996E-2</v>
      </c>
      <c r="AD31" s="845">
        <f t="shared" si="97"/>
        <v>0</v>
      </c>
      <c r="AE31" s="846">
        <f t="shared" si="98"/>
        <v>0</v>
      </c>
      <c r="AF31" s="845">
        <f t="shared" si="99"/>
        <v>0</v>
      </c>
      <c r="AG31" s="846">
        <f t="shared" si="100"/>
        <v>0</v>
      </c>
      <c r="AH31" s="821">
        <f t="shared" si="101"/>
        <v>0</v>
      </c>
      <c r="AI31" s="846">
        <f t="shared" si="102"/>
        <v>0</v>
      </c>
      <c r="AJ31" s="821">
        <f t="shared" si="103"/>
        <v>0</v>
      </c>
      <c r="AK31" s="811">
        <f t="shared" si="104"/>
        <v>0</v>
      </c>
      <c r="AL31" s="811">
        <f t="shared" si="105"/>
        <v>0</v>
      </c>
      <c r="AM31" s="849">
        <f t="shared" si="106"/>
        <v>0</v>
      </c>
      <c r="AN31" s="847">
        <f t="shared" si="107"/>
        <v>0</v>
      </c>
      <c r="AO31" s="821">
        <f t="shared" si="108"/>
        <v>0</v>
      </c>
      <c r="AP31" s="821">
        <f t="shared" si="109"/>
        <v>0</v>
      </c>
      <c r="AQ31" s="821">
        <f t="shared" si="92"/>
        <v>0</v>
      </c>
      <c r="AR31" s="811">
        <f t="shared" si="110"/>
        <v>1.2779999999999996E-2</v>
      </c>
      <c r="AS31" s="821">
        <f t="shared" si="111"/>
        <v>0</v>
      </c>
      <c r="AT31" s="811">
        <f t="shared" si="112"/>
        <v>1.2779999999999996E-2</v>
      </c>
      <c r="AU31" s="821">
        <f t="shared" si="113"/>
        <v>0</v>
      </c>
      <c r="AV31" s="811">
        <f t="shared" si="114"/>
        <v>0</v>
      </c>
      <c r="AW31" s="821">
        <f t="shared" si="115"/>
        <v>0</v>
      </c>
      <c r="AX31" s="811">
        <f t="shared" si="116"/>
        <v>0</v>
      </c>
      <c r="AY31" s="821">
        <f t="shared" si="117"/>
        <v>0</v>
      </c>
      <c r="AZ31" s="848">
        <f t="shared" si="118"/>
        <v>0</v>
      </c>
      <c r="BA31" s="811">
        <f t="shared" si="119"/>
        <v>0</v>
      </c>
      <c r="BB31" s="849">
        <f t="shared" si="120"/>
        <v>0</v>
      </c>
      <c r="BC31" s="847">
        <f t="shared" si="121"/>
        <v>0</v>
      </c>
      <c r="BD31" s="821">
        <f t="shared" si="122"/>
        <v>0</v>
      </c>
      <c r="BE31" s="821">
        <f t="shared" si="123"/>
        <v>0</v>
      </c>
      <c r="BF31" s="821">
        <f t="shared" si="93"/>
        <v>0</v>
      </c>
      <c r="BG31" s="811">
        <f t="shared" si="124"/>
        <v>1.2779999999999996E-2</v>
      </c>
      <c r="BH31" s="821">
        <f t="shared" si="125"/>
        <v>0</v>
      </c>
      <c r="BI31" s="846">
        <f t="shared" si="126"/>
        <v>1.2779999999999996E-2</v>
      </c>
      <c r="BJ31" s="821">
        <f t="shared" si="127"/>
        <v>0</v>
      </c>
      <c r="BK31" s="846">
        <f t="shared" si="128"/>
        <v>1.2779999999999996E-2</v>
      </c>
      <c r="BL31" s="811">
        <f t="shared" si="129"/>
        <v>0</v>
      </c>
      <c r="BM31" s="811">
        <f t="shared" si="130"/>
        <v>0</v>
      </c>
      <c r="BN31" s="821">
        <f t="shared" si="131"/>
        <v>0</v>
      </c>
      <c r="BO31" s="811">
        <f t="shared" si="132"/>
        <v>0</v>
      </c>
      <c r="BP31" s="811">
        <f t="shared" si="133"/>
        <v>0</v>
      </c>
      <c r="BQ31" s="849">
        <f t="shared" si="134"/>
        <v>0</v>
      </c>
    </row>
    <row r="32" spans="1:69" s="25" customFormat="1" ht="17.649999999999999" customHeight="1">
      <c r="A32" s="119"/>
      <c r="B32" s="5">
        <v>41</v>
      </c>
      <c r="C32" s="5" t="s">
        <v>208</v>
      </c>
      <c r="D32" s="155" t="s">
        <v>194</v>
      </c>
      <c r="E32" s="155" t="s">
        <v>495</v>
      </c>
      <c r="F32" s="812" t="s">
        <v>505</v>
      </c>
      <c r="G32" s="961"/>
      <c r="H32" s="814"/>
      <c r="I32" s="962">
        <f t="shared" si="0"/>
        <v>0</v>
      </c>
      <c r="J32" s="961"/>
      <c r="K32" s="968"/>
      <c r="L32" s="847">
        <f t="shared" si="88"/>
        <v>0</v>
      </c>
      <c r="M32" s="962">
        <f t="shared" si="90"/>
        <v>0</v>
      </c>
      <c r="N32" s="961"/>
      <c r="O32" s="810"/>
      <c r="P32" s="814"/>
      <c r="Q32" s="810"/>
      <c r="R32" s="814"/>
      <c r="S32" s="810"/>
      <c r="T32" s="814"/>
      <c r="U32" s="968"/>
      <c r="V32" s="982"/>
      <c r="W32" s="823"/>
      <c r="X32" s="983"/>
      <c r="Y32" s="990">
        <f t="shared" si="94"/>
        <v>0</v>
      </c>
      <c r="Z32" s="845">
        <f t="shared" si="95"/>
        <v>0</v>
      </c>
      <c r="AA32" s="845">
        <f t="shared" si="96"/>
        <v>0</v>
      </c>
      <c r="AB32" s="845">
        <f t="shared" si="91"/>
        <v>0</v>
      </c>
      <c r="AC32" s="832">
        <f>K32+IR_REF!S24+IR_REF!AA24</f>
        <v>1.7879999999999993E-2</v>
      </c>
      <c r="AD32" s="845">
        <f t="shared" si="97"/>
        <v>0</v>
      </c>
      <c r="AE32" s="846">
        <f t="shared" si="98"/>
        <v>0</v>
      </c>
      <c r="AF32" s="845">
        <f t="shared" si="99"/>
        <v>0</v>
      </c>
      <c r="AG32" s="846">
        <f t="shared" si="100"/>
        <v>0</v>
      </c>
      <c r="AH32" s="821">
        <f t="shared" si="101"/>
        <v>0</v>
      </c>
      <c r="AI32" s="846">
        <f t="shared" si="102"/>
        <v>0</v>
      </c>
      <c r="AJ32" s="821">
        <f t="shared" si="103"/>
        <v>0</v>
      </c>
      <c r="AK32" s="811">
        <f t="shared" si="104"/>
        <v>0</v>
      </c>
      <c r="AL32" s="811">
        <f t="shared" si="105"/>
        <v>0</v>
      </c>
      <c r="AM32" s="849">
        <f t="shared" si="106"/>
        <v>0</v>
      </c>
      <c r="AN32" s="847">
        <f t="shared" si="107"/>
        <v>0</v>
      </c>
      <c r="AO32" s="821">
        <f t="shared" si="108"/>
        <v>0</v>
      </c>
      <c r="AP32" s="821">
        <f t="shared" si="109"/>
        <v>0</v>
      </c>
      <c r="AQ32" s="821">
        <f t="shared" si="92"/>
        <v>0</v>
      </c>
      <c r="AR32" s="811">
        <f t="shared" si="110"/>
        <v>1.7879999999999993E-2</v>
      </c>
      <c r="AS32" s="821">
        <f t="shared" si="111"/>
        <v>0</v>
      </c>
      <c r="AT32" s="811">
        <f t="shared" si="112"/>
        <v>1.7879999999999993E-2</v>
      </c>
      <c r="AU32" s="821">
        <f t="shared" si="113"/>
        <v>0</v>
      </c>
      <c r="AV32" s="811">
        <f t="shared" si="114"/>
        <v>0</v>
      </c>
      <c r="AW32" s="821">
        <f t="shared" si="115"/>
        <v>0</v>
      </c>
      <c r="AX32" s="811">
        <f t="shared" si="116"/>
        <v>0</v>
      </c>
      <c r="AY32" s="821">
        <f t="shared" si="117"/>
        <v>0</v>
      </c>
      <c r="AZ32" s="848">
        <f t="shared" si="118"/>
        <v>0</v>
      </c>
      <c r="BA32" s="811">
        <f t="shared" si="119"/>
        <v>0</v>
      </c>
      <c r="BB32" s="849">
        <f t="shared" si="120"/>
        <v>0</v>
      </c>
      <c r="BC32" s="847">
        <f t="shared" si="121"/>
        <v>0</v>
      </c>
      <c r="BD32" s="821">
        <f t="shared" si="122"/>
        <v>0</v>
      </c>
      <c r="BE32" s="821">
        <f t="shared" si="123"/>
        <v>0</v>
      </c>
      <c r="BF32" s="821">
        <f t="shared" si="93"/>
        <v>0</v>
      </c>
      <c r="BG32" s="811">
        <f t="shared" si="124"/>
        <v>1.7879999999999993E-2</v>
      </c>
      <c r="BH32" s="821">
        <f t="shared" si="125"/>
        <v>0</v>
      </c>
      <c r="BI32" s="846">
        <f t="shared" si="126"/>
        <v>1.7879999999999993E-2</v>
      </c>
      <c r="BJ32" s="821">
        <f t="shared" si="127"/>
        <v>0</v>
      </c>
      <c r="BK32" s="846">
        <f t="shared" si="128"/>
        <v>1.7879999999999993E-2</v>
      </c>
      <c r="BL32" s="811">
        <f t="shared" si="129"/>
        <v>0</v>
      </c>
      <c r="BM32" s="811">
        <f t="shared" si="130"/>
        <v>0</v>
      </c>
      <c r="BN32" s="821">
        <f t="shared" si="131"/>
        <v>0</v>
      </c>
      <c r="BO32" s="811">
        <f t="shared" si="132"/>
        <v>0</v>
      </c>
      <c r="BP32" s="811">
        <f t="shared" si="133"/>
        <v>0</v>
      </c>
      <c r="BQ32" s="849">
        <f t="shared" si="134"/>
        <v>0</v>
      </c>
    </row>
    <row r="33" spans="1:69" s="25" customFormat="1" ht="17.649999999999999" customHeight="1">
      <c r="A33" s="119"/>
      <c r="B33" s="5">
        <v>42</v>
      </c>
      <c r="C33" s="5" t="s">
        <v>208</v>
      </c>
      <c r="D33" s="155" t="s">
        <v>194</v>
      </c>
      <c r="E33" s="155" t="s">
        <v>495</v>
      </c>
      <c r="F33" s="812" t="s">
        <v>653</v>
      </c>
      <c r="G33" s="961"/>
      <c r="H33" s="814"/>
      <c r="I33" s="962">
        <f t="shared" si="0"/>
        <v>0</v>
      </c>
      <c r="J33" s="961"/>
      <c r="K33" s="968"/>
      <c r="L33" s="847">
        <f t="shared" si="88"/>
        <v>0</v>
      </c>
      <c r="M33" s="962">
        <f t="shared" si="90"/>
        <v>0</v>
      </c>
      <c r="N33" s="961"/>
      <c r="O33" s="810"/>
      <c r="P33" s="814"/>
      <c r="Q33" s="810"/>
      <c r="R33" s="814"/>
      <c r="S33" s="810"/>
      <c r="T33" s="814"/>
      <c r="U33" s="968"/>
      <c r="V33" s="982"/>
      <c r="W33" s="823"/>
      <c r="X33" s="983"/>
      <c r="Y33" s="990">
        <f t="shared" si="94"/>
        <v>0</v>
      </c>
      <c r="Z33" s="845">
        <f t="shared" si="95"/>
        <v>0</v>
      </c>
      <c r="AA33" s="845">
        <f t="shared" si="96"/>
        <v>0</v>
      </c>
      <c r="AB33" s="845">
        <f t="shared" si="91"/>
        <v>0</v>
      </c>
      <c r="AC33" s="832">
        <f>K33+IR_REF!S25+IR_REF!AA25</f>
        <v>1.7879999999999993E-2</v>
      </c>
      <c r="AD33" s="845">
        <f t="shared" si="97"/>
        <v>0</v>
      </c>
      <c r="AE33" s="846">
        <f t="shared" si="98"/>
        <v>0</v>
      </c>
      <c r="AF33" s="845">
        <f t="shared" si="99"/>
        <v>0</v>
      </c>
      <c r="AG33" s="846">
        <f t="shared" si="100"/>
        <v>0</v>
      </c>
      <c r="AH33" s="821">
        <f t="shared" si="101"/>
        <v>0</v>
      </c>
      <c r="AI33" s="846">
        <f t="shared" si="102"/>
        <v>0</v>
      </c>
      <c r="AJ33" s="821">
        <f t="shared" si="103"/>
        <v>0</v>
      </c>
      <c r="AK33" s="811">
        <f t="shared" si="104"/>
        <v>0</v>
      </c>
      <c r="AL33" s="811">
        <f t="shared" si="105"/>
        <v>0</v>
      </c>
      <c r="AM33" s="849">
        <f t="shared" si="106"/>
        <v>0</v>
      </c>
      <c r="AN33" s="847">
        <f t="shared" si="107"/>
        <v>0</v>
      </c>
      <c r="AO33" s="821">
        <f t="shared" si="108"/>
        <v>0</v>
      </c>
      <c r="AP33" s="821">
        <f t="shared" si="109"/>
        <v>0</v>
      </c>
      <c r="AQ33" s="821">
        <f t="shared" si="92"/>
        <v>0</v>
      </c>
      <c r="AR33" s="811">
        <f t="shared" si="110"/>
        <v>1.7879999999999993E-2</v>
      </c>
      <c r="AS33" s="821">
        <f t="shared" si="111"/>
        <v>0</v>
      </c>
      <c r="AT33" s="811">
        <f t="shared" si="112"/>
        <v>1.7879999999999993E-2</v>
      </c>
      <c r="AU33" s="821">
        <f t="shared" si="113"/>
        <v>0</v>
      </c>
      <c r="AV33" s="811">
        <f t="shared" si="114"/>
        <v>0</v>
      </c>
      <c r="AW33" s="821">
        <f t="shared" si="115"/>
        <v>0</v>
      </c>
      <c r="AX33" s="811">
        <f t="shared" si="116"/>
        <v>0</v>
      </c>
      <c r="AY33" s="821">
        <f t="shared" si="117"/>
        <v>0</v>
      </c>
      <c r="AZ33" s="848">
        <f t="shared" si="118"/>
        <v>0</v>
      </c>
      <c r="BA33" s="811">
        <f t="shared" si="119"/>
        <v>0</v>
      </c>
      <c r="BB33" s="849">
        <f t="shared" si="120"/>
        <v>0</v>
      </c>
      <c r="BC33" s="847">
        <f t="shared" si="121"/>
        <v>0</v>
      </c>
      <c r="BD33" s="821">
        <f t="shared" si="122"/>
        <v>0</v>
      </c>
      <c r="BE33" s="821">
        <f t="shared" si="123"/>
        <v>0</v>
      </c>
      <c r="BF33" s="821">
        <f t="shared" si="93"/>
        <v>0</v>
      </c>
      <c r="BG33" s="811">
        <f t="shared" si="124"/>
        <v>1.7879999999999993E-2</v>
      </c>
      <c r="BH33" s="821">
        <f t="shared" si="125"/>
        <v>0</v>
      </c>
      <c r="BI33" s="846">
        <f t="shared" si="126"/>
        <v>1.7879999999999993E-2</v>
      </c>
      <c r="BJ33" s="821">
        <f t="shared" si="127"/>
        <v>0</v>
      </c>
      <c r="BK33" s="846">
        <f t="shared" si="128"/>
        <v>1.7879999999999993E-2</v>
      </c>
      <c r="BL33" s="811">
        <f t="shared" si="129"/>
        <v>0</v>
      </c>
      <c r="BM33" s="811">
        <f t="shared" si="130"/>
        <v>0</v>
      </c>
      <c r="BN33" s="821">
        <f t="shared" si="131"/>
        <v>0</v>
      </c>
      <c r="BO33" s="811">
        <f t="shared" si="132"/>
        <v>0</v>
      </c>
      <c r="BP33" s="811">
        <f t="shared" si="133"/>
        <v>0</v>
      </c>
      <c r="BQ33" s="849">
        <f t="shared" si="134"/>
        <v>0</v>
      </c>
    </row>
    <row r="34" spans="1:69" s="25" customFormat="1" ht="17.649999999999999" customHeight="1">
      <c r="A34" s="119"/>
      <c r="B34" s="5">
        <v>43</v>
      </c>
      <c r="C34" s="5" t="s">
        <v>208</v>
      </c>
      <c r="D34" s="155" t="s">
        <v>194</v>
      </c>
      <c r="E34" s="155" t="s">
        <v>495</v>
      </c>
      <c r="F34" s="812" t="s">
        <v>508</v>
      </c>
      <c r="G34" s="961"/>
      <c r="H34" s="814"/>
      <c r="I34" s="962">
        <f t="shared" si="0"/>
        <v>0</v>
      </c>
      <c r="J34" s="961"/>
      <c r="K34" s="968"/>
      <c r="L34" s="847">
        <f t="shared" si="88"/>
        <v>0</v>
      </c>
      <c r="M34" s="962">
        <f t="shared" si="90"/>
        <v>0</v>
      </c>
      <c r="N34" s="961"/>
      <c r="O34" s="810"/>
      <c r="P34" s="814"/>
      <c r="Q34" s="810"/>
      <c r="R34" s="814"/>
      <c r="S34" s="810"/>
      <c r="T34" s="814"/>
      <c r="U34" s="968"/>
      <c r="V34" s="982"/>
      <c r="W34" s="823"/>
      <c r="X34" s="983"/>
      <c r="Y34" s="990">
        <f t="shared" si="94"/>
        <v>0</v>
      </c>
      <c r="Z34" s="845">
        <f t="shared" si="95"/>
        <v>0</v>
      </c>
      <c r="AA34" s="845">
        <f t="shared" si="96"/>
        <v>0</v>
      </c>
      <c r="AB34" s="845">
        <f t="shared" si="91"/>
        <v>0</v>
      </c>
      <c r="AC34" s="832">
        <f>K34+IR_REF!S26+IR_REF!AA26</f>
        <v>1.2779999999999996E-2</v>
      </c>
      <c r="AD34" s="845">
        <f t="shared" si="97"/>
        <v>0</v>
      </c>
      <c r="AE34" s="846">
        <f t="shared" si="98"/>
        <v>0</v>
      </c>
      <c r="AF34" s="845">
        <f t="shared" si="99"/>
        <v>0</v>
      </c>
      <c r="AG34" s="846">
        <f t="shared" si="100"/>
        <v>0</v>
      </c>
      <c r="AH34" s="821">
        <f t="shared" si="101"/>
        <v>0</v>
      </c>
      <c r="AI34" s="846">
        <f t="shared" si="102"/>
        <v>0</v>
      </c>
      <c r="AJ34" s="821">
        <f t="shared" si="103"/>
        <v>0</v>
      </c>
      <c r="AK34" s="811">
        <f t="shared" si="104"/>
        <v>0</v>
      </c>
      <c r="AL34" s="811">
        <f t="shared" si="105"/>
        <v>0</v>
      </c>
      <c r="AM34" s="849">
        <f t="shared" si="106"/>
        <v>0</v>
      </c>
      <c r="AN34" s="847">
        <f t="shared" si="107"/>
        <v>0</v>
      </c>
      <c r="AO34" s="821">
        <f t="shared" si="108"/>
        <v>0</v>
      </c>
      <c r="AP34" s="821">
        <f t="shared" si="109"/>
        <v>0</v>
      </c>
      <c r="AQ34" s="821">
        <f t="shared" si="92"/>
        <v>0</v>
      </c>
      <c r="AR34" s="811">
        <f t="shared" si="110"/>
        <v>1.2779999999999996E-2</v>
      </c>
      <c r="AS34" s="821">
        <f t="shared" si="111"/>
        <v>0</v>
      </c>
      <c r="AT34" s="811">
        <f t="shared" si="112"/>
        <v>1.2779999999999996E-2</v>
      </c>
      <c r="AU34" s="821">
        <f t="shared" si="113"/>
        <v>0</v>
      </c>
      <c r="AV34" s="811">
        <f t="shared" si="114"/>
        <v>0</v>
      </c>
      <c r="AW34" s="821">
        <f t="shared" si="115"/>
        <v>0</v>
      </c>
      <c r="AX34" s="811">
        <f t="shared" si="116"/>
        <v>0</v>
      </c>
      <c r="AY34" s="821">
        <f t="shared" si="117"/>
        <v>0</v>
      </c>
      <c r="AZ34" s="848">
        <f t="shared" si="118"/>
        <v>0</v>
      </c>
      <c r="BA34" s="811">
        <f t="shared" si="119"/>
        <v>0</v>
      </c>
      <c r="BB34" s="849">
        <f t="shared" si="120"/>
        <v>0</v>
      </c>
      <c r="BC34" s="847">
        <f t="shared" si="121"/>
        <v>0</v>
      </c>
      <c r="BD34" s="821">
        <f t="shared" si="122"/>
        <v>0</v>
      </c>
      <c r="BE34" s="821">
        <f t="shared" si="123"/>
        <v>0</v>
      </c>
      <c r="BF34" s="821">
        <f t="shared" si="93"/>
        <v>0</v>
      </c>
      <c r="BG34" s="811">
        <f t="shared" si="124"/>
        <v>1.2779999999999996E-2</v>
      </c>
      <c r="BH34" s="821">
        <f t="shared" si="125"/>
        <v>0</v>
      </c>
      <c r="BI34" s="846">
        <f t="shared" si="126"/>
        <v>1.2779999999999996E-2</v>
      </c>
      <c r="BJ34" s="821">
        <f t="shared" si="127"/>
        <v>0</v>
      </c>
      <c r="BK34" s="846">
        <f t="shared" si="128"/>
        <v>1.2779999999999996E-2</v>
      </c>
      <c r="BL34" s="811">
        <f t="shared" si="129"/>
        <v>0</v>
      </c>
      <c r="BM34" s="811">
        <f t="shared" si="130"/>
        <v>0</v>
      </c>
      <c r="BN34" s="821">
        <f t="shared" si="131"/>
        <v>0</v>
      </c>
      <c r="BO34" s="811">
        <f t="shared" si="132"/>
        <v>0</v>
      </c>
      <c r="BP34" s="811">
        <f t="shared" si="133"/>
        <v>0</v>
      </c>
      <c r="BQ34" s="849">
        <f t="shared" si="134"/>
        <v>0</v>
      </c>
    </row>
    <row r="35" spans="1:69" s="25" customFormat="1" ht="17.649999999999999" customHeight="1">
      <c r="A35" s="119"/>
      <c r="B35" s="5">
        <v>44</v>
      </c>
      <c r="C35" s="5" t="s">
        <v>208</v>
      </c>
      <c r="D35" s="155" t="s">
        <v>194</v>
      </c>
      <c r="E35" s="155" t="s">
        <v>498</v>
      </c>
      <c r="F35" s="812" t="s">
        <v>500</v>
      </c>
      <c r="G35" s="961"/>
      <c r="H35" s="814"/>
      <c r="I35" s="962">
        <f t="shared" si="0"/>
        <v>0</v>
      </c>
      <c r="J35" s="961"/>
      <c r="K35" s="968"/>
      <c r="L35" s="847">
        <f t="shared" si="88"/>
        <v>0</v>
      </c>
      <c r="M35" s="962">
        <f t="shared" si="90"/>
        <v>0</v>
      </c>
      <c r="N35" s="961"/>
      <c r="O35" s="810"/>
      <c r="P35" s="822"/>
      <c r="Q35" s="824"/>
      <c r="R35" s="822"/>
      <c r="S35" s="824"/>
      <c r="T35" s="822"/>
      <c r="U35" s="983"/>
      <c r="V35" s="982"/>
      <c r="W35" s="823"/>
      <c r="X35" s="983"/>
      <c r="Y35" s="990">
        <f t="shared" si="94"/>
        <v>0</v>
      </c>
      <c r="Z35" s="845">
        <f t="shared" si="95"/>
        <v>0</v>
      </c>
      <c r="AA35" s="845">
        <f t="shared" si="96"/>
        <v>0</v>
      </c>
      <c r="AB35" s="845">
        <f t="shared" si="91"/>
        <v>0</v>
      </c>
      <c r="AC35" s="832">
        <f>K35+IR_REF!S18+IR_REF!AA18</f>
        <v>1.0199999999999999E-3</v>
      </c>
      <c r="AD35" s="845">
        <f t="shared" si="97"/>
        <v>0</v>
      </c>
      <c r="AE35" s="832">
        <f>Q35+IR_REF!AA18</f>
        <v>0</v>
      </c>
      <c r="AF35" s="845">
        <f t="shared" si="99"/>
        <v>0</v>
      </c>
      <c r="AG35" s="832">
        <f>S35+IR_REF!AA18</f>
        <v>0</v>
      </c>
      <c r="AH35" s="821">
        <f t="shared" si="101"/>
        <v>0</v>
      </c>
      <c r="AI35" s="832">
        <f>U35+IR_REF!AA18</f>
        <v>0</v>
      </c>
      <c r="AJ35" s="821">
        <f t="shared" si="103"/>
        <v>0</v>
      </c>
      <c r="AK35" s="811">
        <f t="shared" si="104"/>
        <v>0</v>
      </c>
      <c r="AL35" s="811">
        <f t="shared" si="105"/>
        <v>0</v>
      </c>
      <c r="AM35" s="849">
        <f t="shared" si="106"/>
        <v>0</v>
      </c>
      <c r="AN35" s="847">
        <f t="shared" si="107"/>
        <v>0</v>
      </c>
      <c r="AO35" s="821">
        <f t="shared" si="108"/>
        <v>0</v>
      </c>
      <c r="AP35" s="821">
        <f t="shared" si="109"/>
        <v>0</v>
      </c>
      <c r="AQ35" s="821">
        <f t="shared" si="92"/>
        <v>0</v>
      </c>
      <c r="AR35" s="811">
        <f t="shared" si="110"/>
        <v>1.0199999999999999E-3</v>
      </c>
      <c r="AS35" s="821">
        <f t="shared" si="111"/>
        <v>0</v>
      </c>
      <c r="AT35" s="811">
        <f t="shared" si="112"/>
        <v>1.0199999999999999E-3</v>
      </c>
      <c r="AU35" s="821">
        <f t="shared" si="113"/>
        <v>0</v>
      </c>
      <c r="AV35" s="811">
        <f t="shared" si="114"/>
        <v>0</v>
      </c>
      <c r="AW35" s="821">
        <f t="shared" si="115"/>
        <v>0</v>
      </c>
      <c r="AX35" s="811">
        <f t="shared" si="116"/>
        <v>0</v>
      </c>
      <c r="AY35" s="821">
        <f t="shared" si="117"/>
        <v>0</v>
      </c>
      <c r="AZ35" s="848">
        <f t="shared" si="118"/>
        <v>0</v>
      </c>
      <c r="BA35" s="811">
        <f t="shared" si="119"/>
        <v>0</v>
      </c>
      <c r="BB35" s="849">
        <f t="shared" si="120"/>
        <v>0</v>
      </c>
      <c r="BC35" s="847">
        <f t="shared" si="121"/>
        <v>0</v>
      </c>
      <c r="BD35" s="821">
        <f t="shared" si="122"/>
        <v>0</v>
      </c>
      <c r="BE35" s="821">
        <f t="shared" si="123"/>
        <v>0</v>
      </c>
      <c r="BF35" s="821">
        <f t="shared" si="93"/>
        <v>0</v>
      </c>
      <c r="BG35" s="811">
        <f t="shared" si="124"/>
        <v>1.0199999999999999E-3</v>
      </c>
      <c r="BH35" s="821">
        <f t="shared" si="125"/>
        <v>0</v>
      </c>
      <c r="BI35" s="846">
        <f t="shared" si="126"/>
        <v>1.0199999999999999E-3</v>
      </c>
      <c r="BJ35" s="821">
        <f t="shared" si="127"/>
        <v>0</v>
      </c>
      <c r="BK35" s="846">
        <f t="shared" si="128"/>
        <v>1.0199999999999999E-3</v>
      </c>
      <c r="BL35" s="811">
        <f t="shared" si="129"/>
        <v>0</v>
      </c>
      <c r="BM35" s="811">
        <f t="shared" si="130"/>
        <v>0</v>
      </c>
      <c r="BN35" s="821">
        <f t="shared" si="131"/>
        <v>0</v>
      </c>
      <c r="BO35" s="811">
        <f t="shared" si="132"/>
        <v>0</v>
      </c>
      <c r="BP35" s="811">
        <f t="shared" si="133"/>
        <v>0</v>
      </c>
      <c r="BQ35" s="849">
        <f t="shared" si="134"/>
        <v>0</v>
      </c>
    </row>
    <row r="36" spans="1:69" s="25" customFormat="1" ht="17.649999999999999" customHeight="1">
      <c r="A36" s="119"/>
      <c r="B36" s="5">
        <v>45</v>
      </c>
      <c r="C36" s="5" t="s">
        <v>208</v>
      </c>
      <c r="D36" s="155" t="s">
        <v>194</v>
      </c>
      <c r="E36" s="155" t="s">
        <v>498</v>
      </c>
      <c r="F36" s="812" t="s">
        <v>501</v>
      </c>
      <c r="G36" s="961"/>
      <c r="H36" s="814"/>
      <c r="I36" s="962">
        <f t="shared" si="0"/>
        <v>0</v>
      </c>
      <c r="J36" s="961"/>
      <c r="K36" s="968"/>
      <c r="L36" s="847">
        <f t="shared" si="88"/>
        <v>0</v>
      </c>
      <c r="M36" s="962">
        <f t="shared" si="90"/>
        <v>0</v>
      </c>
      <c r="N36" s="961"/>
      <c r="O36" s="810"/>
      <c r="P36" s="814"/>
      <c r="Q36" s="810"/>
      <c r="R36" s="814"/>
      <c r="S36" s="810"/>
      <c r="T36" s="814"/>
      <c r="U36" s="968"/>
      <c r="V36" s="982"/>
      <c r="W36" s="823"/>
      <c r="X36" s="983"/>
      <c r="Y36" s="990">
        <f t="shared" ref="Y36:Y43" si="135">L36</f>
        <v>0</v>
      </c>
      <c r="Z36" s="845">
        <f t="shared" ref="Z36:Z43" si="136">Y36*(1-V36)</f>
        <v>0</v>
      </c>
      <c r="AA36" s="845">
        <f t="shared" ref="AA36:AA43" si="137">N36*(1-V36)</f>
        <v>0</v>
      </c>
      <c r="AB36" s="845">
        <f t="shared" si="91"/>
        <v>0</v>
      </c>
      <c r="AC36" s="832">
        <f>K36+IR_REF!S19+IR_REF!AA19</f>
        <v>1.2779999999999996E-2</v>
      </c>
      <c r="AD36" s="845">
        <f t="shared" ref="AD36:AD43" si="138">(1-V36)*P36</f>
        <v>0</v>
      </c>
      <c r="AE36" s="832">
        <f>Q36+IR_REF!AA19</f>
        <v>7.6799999999999959E-3</v>
      </c>
      <c r="AF36" s="845">
        <f t="shared" ref="AF36:AF43" si="139">(1-V36)*R36</f>
        <v>0</v>
      </c>
      <c r="AG36" s="832">
        <f>S36+IR_REF!AA19</f>
        <v>7.6799999999999959E-3</v>
      </c>
      <c r="AH36" s="821">
        <f t="shared" ref="AH36:AH43" si="140">(1-V36)*T36</f>
        <v>0</v>
      </c>
      <c r="AI36" s="832">
        <f>U36+IR_REF!AA19</f>
        <v>7.6799999999999959E-3</v>
      </c>
      <c r="AJ36" s="821">
        <f t="shared" ref="AJ36:AJ43" si="141">AD36+AF36+AH36</f>
        <v>0</v>
      </c>
      <c r="AK36" s="811">
        <f t="shared" ref="AK36:AK43" si="142">IFERROR((AD36*AE36+AF36*AG36+AH36*AI36)/AJ36,0)</f>
        <v>0</v>
      </c>
      <c r="AL36" s="811">
        <f t="shared" ref="AL36:AL43" si="143">IFERROR((AK36*AJ36+AB36*AC36)/Z36,0)</f>
        <v>0</v>
      </c>
      <c r="AM36" s="849">
        <f t="shared" ref="AM36:AM43" si="144">AL36*Z36</f>
        <v>0</v>
      </c>
      <c r="AN36" s="847">
        <f t="shared" ref="AN36:AN43" si="145">Z36</f>
        <v>0</v>
      </c>
      <c r="AO36" s="821">
        <f t="shared" ref="AO36:AO43" si="146">AN36*(1-W36)</f>
        <v>0</v>
      </c>
      <c r="AP36" s="821">
        <f t="shared" ref="AP36:AP43" si="147">AD36*(1-W36)</f>
        <v>0</v>
      </c>
      <c r="AQ36" s="821">
        <f t="shared" si="92"/>
        <v>0</v>
      </c>
      <c r="AR36" s="811">
        <f t="shared" ref="AR36:AR43" si="148">AC36</f>
        <v>1.2779999999999996E-2</v>
      </c>
      <c r="AS36" s="821">
        <f t="shared" ref="AS36:AS43" si="149">AB36*(1-W36)</f>
        <v>0</v>
      </c>
      <c r="AT36" s="811">
        <f t="shared" ref="AT36:AT43" si="150">AC36</f>
        <v>1.2779999999999996E-2</v>
      </c>
      <c r="AU36" s="821">
        <f t="shared" ref="AU36:AU43" si="151">AF36*(1-W36)</f>
        <v>0</v>
      </c>
      <c r="AV36" s="811">
        <f t="shared" ref="AV36:AV43" si="152">AG36</f>
        <v>7.6799999999999959E-3</v>
      </c>
      <c r="AW36" s="821">
        <f t="shared" ref="AW36:AW43" si="153">AH36*(1-W36)</f>
        <v>0</v>
      </c>
      <c r="AX36" s="811">
        <f t="shared" ref="AX36:AX43" si="154">AI36</f>
        <v>7.6799999999999959E-3</v>
      </c>
      <c r="AY36" s="821">
        <f t="shared" ref="AY36:AY43" si="155">AS36+AU36+AW36</f>
        <v>0</v>
      </c>
      <c r="AZ36" s="848">
        <f t="shared" ref="AZ36:AZ43" si="156">IFERROR((AS36*AT36+AU36*AV36+AW36*AX36)/AY36,0)</f>
        <v>0</v>
      </c>
      <c r="BA36" s="811">
        <f t="shared" ref="BA36:BA43" si="157">IFERROR((AZ36*AY36+AQ36*AR36)/AO36,0)</f>
        <v>0</v>
      </c>
      <c r="BB36" s="849">
        <f t="shared" ref="BB36:BB43" si="158">BA36*AO36</f>
        <v>0</v>
      </c>
      <c r="BC36" s="847">
        <f t="shared" ref="BC36:BC43" si="159">AO36</f>
        <v>0</v>
      </c>
      <c r="BD36" s="821">
        <f t="shared" ref="BD36:BD43" si="160">BC36*(1-X36)</f>
        <v>0</v>
      </c>
      <c r="BE36" s="821">
        <f t="shared" ref="BE36:BE43" si="161">AU36*(1-X36)</f>
        <v>0</v>
      </c>
      <c r="BF36" s="821">
        <f t="shared" si="93"/>
        <v>0</v>
      </c>
      <c r="BG36" s="811">
        <f t="shared" ref="BG36:BG43" si="162">AR36</f>
        <v>1.2779999999999996E-2</v>
      </c>
      <c r="BH36" s="821">
        <f t="shared" ref="BH36:BH43" si="163">AS36*(1-X36)</f>
        <v>0</v>
      </c>
      <c r="BI36" s="846">
        <f t="shared" ref="BI36:BI43" si="164">AT36</f>
        <v>1.2779999999999996E-2</v>
      </c>
      <c r="BJ36" s="821">
        <f t="shared" ref="BJ36:BJ43" si="165">AQ36*(1-X36)</f>
        <v>0</v>
      </c>
      <c r="BK36" s="846">
        <f t="shared" ref="BK36:BK43" si="166">AR36</f>
        <v>1.2779999999999996E-2</v>
      </c>
      <c r="BL36" s="811">
        <f t="shared" ref="BL36:BL43" si="167">AW36*(1-X36)</f>
        <v>0</v>
      </c>
      <c r="BM36" s="811">
        <f t="shared" ref="BM36:BM43" si="168">AX36</f>
        <v>7.6799999999999959E-3</v>
      </c>
      <c r="BN36" s="821">
        <f t="shared" ref="BN36:BN43" si="169">BH36+BJ36+BL36</f>
        <v>0</v>
      </c>
      <c r="BO36" s="811">
        <f t="shared" ref="BO36:BO43" si="170">IFERROR((BH36*BI36+BJ36*BK36+BL36*BM36)/BN36,0)</f>
        <v>0</v>
      </c>
      <c r="BP36" s="811">
        <f t="shared" ref="BP36:BP43" si="171">IFERROR((BO36*BN36+BF36*BG36)/BD36,0)</f>
        <v>0</v>
      </c>
      <c r="BQ36" s="849">
        <f t="shared" ref="BQ36:BQ43" si="172">BP36*BD36</f>
        <v>0</v>
      </c>
    </row>
    <row r="37" spans="1:69" s="25" customFormat="1" ht="17.649999999999999" customHeight="1">
      <c r="A37" s="119"/>
      <c r="B37" s="5">
        <v>46</v>
      </c>
      <c r="C37" s="5" t="s">
        <v>208</v>
      </c>
      <c r="D37" s="155" t="s">
        <v>194</v>
      </c>
      <c r="E37" s="155" t="s">
        <v>498</v>
      </c>
      <c r="F37" s="812" t="s">
        <v>502</v>
      </c>
      <c r="G37" s="961"/>
      <c r="H37" s="814"/>
      <c r="I37" s="962">
        <f t="shared" si="0"/>
        <v>0</v>
      </c>
      <c r="J37" s="961"/>
      <c r="K37" s="968"/>
      <c r="L37" s="847">
        <f t="shared" si="88"/>
        <v>0</v>
      </c>
      <c r="M37" s="962">
        <f t="shared" si="90"/>
        <v>0</v>
      </c>
      <c r="N37" s="961"/>
      <c r="O37" s="810"/>
      <c r="P37" s="822"/>
      <c r="Q37" s="824"/>
      <c r="R37" s="822"/>
      <c r="S37" s="824"/>
      <c r="T37" s="822"/>
      <c r="U37" s="983"/>
      <c r="V37" s="982"/>
      <c r="W37" s="823"/>
      <c r="X37" s="983"/>
      <c r="Y37" s="990">
        <f t="shared" si="135"/>
        <v>0</v>
      </c>
      <c r="Z37" s="845">
        <f t="shared" si="136"/>
        <v>0</v>
      </c>
      <c r="AA37" s="845">
        <f t="shared" si="137"/>
        <v>0</v>
      </c>
      <c r="AB37" s="845">
        <f t="shared" si="91"/>
        <v>0</v>
      </c>
      <c r="AC37" s="832">
        <f>K37+IR_REF!S20+IR_REF!AA20</f>
        <v>2.0399999999999997E-3</v>
      </c>
      <c r="AD37" s="845">
        <f t="shared" si="138"/>
        <v>0</v>
      </c>
      <c r="AE37" s="832">
        <f>Q37+IR_REF!AA20</f>
        <v>0</v>
      </c>
      <c r="AF37" s="845">
        <f t="shared" si="139"/>
        <v>0</v>
      </c>
      <c r="AG37" s="832">
        <f>S37+IR_REF!AA20</f>
        <v>0</v>
      </c>
      <c r="AH37" s="821">
        <f t="shared" si="140"/>
        <v>0</v>
      </c>
      <c r="AI37" s="832">
        <f>U37+IR_REF!AA20</f>
        <v>0</v>
      </c>
      <c r="AJ37" s="821">
        <f t="shared" si="141"/>
        <v>0</v>
      </c>
      <c r="AK37" s="811">
        <f t="shared" si="142"/>
        <v>0</v>
      </c>
      <c r="AL37" s="811">
        <f t="shared" si="143"/>
        <v>0</v>
      </c>
      <c r="AM37" s="849">
        <f t="shared" si="144"/>
        <v>0</v>
      </c>
      <c r="AN37" s="847">
        <f t="shared" si="145"/>
        <v>0</v>
      </c>
      <c r="AO37" s="821">
        <f t="shared" si="146"/>
        <v>0</v>
      </c>
      <c r="AP37" s="821">
        <f t="shared" si="147"/>
        <v>0</v>
      </c>
      <c r="AQ37" s="821">
        <f t="shared" si="92"/>
        <v>0</v>
      </c>
      <c r="AR37" s="811">
        <f t="shared" si="148"/>
        <v>2.0399999999999997E-3</v>
      </c>
      <c r="AS37" s="821">
        <f t="shared" si="149"/>
        <v>0</v>
      </c>
      <c r="AT37" s="811">
        <f t="shared" si="150"/>
        <v>2.0399999999999997E-3</v>
      </c>
      <c r="AU37" s="821">
        <f t="shared" si="151"/>
        <v>0</v>
      </c>
      <c r="AV37" s="811">
        <f t="shared" si="152"/>
        <v>0</v>
      </c>
      <c r="AW37" s="821">
        <f t="shared" si="153"/>
        <v>0</v>
      </c>
      <c r="AX37" s="811">
        <f t="shared" si="154"/>
        <v>0</v>
      </c>
      <c r="AY37" s="821">
        <f t="shared" si="155"/>
        <v>0</v>
      </c>
      <c r="AZ37" s="848">
        <f t="shared" si="156"/>
        <v>0</v>
      </c>
      <c r="BA37" s="811">
        <f t="shared" si="157"/>
        <v>0</v>
      </c>
      <c r="BB37" s="849">
        <f t="shared" si="158"/>
        <v>0</v>
      </c>
      <c r="BC37" s="847">
        <f t="shared" si="159"/>
        <v>0</v>
      </c>
      <c r="BD37" s="821">
        <f t="shared" si="160"/>
        <v>0</v>
      </c>
      <c r="BE37" s="821">
        <f t="shared" si="161"/>
        <v>0</v>
      </c>
      <c r="BF37" s="821">
        <f t="shared" si="93"/>
        <v>0</v>
      </c>
      <c r="BG37" s="811">
        <f t="shared" si="162"/>
        <v>2.0399999999999997E-3</v>
      </c>
      <c r="BH37" s="821">
        <f t="shared" si="163"/>
        <v>0</v>
      </c>
      <c r="BI37" s="846">
        <f t="shared" si="164"/>
        <v>2.0399999999999997E-3</v>
      </c>
      <c r="BJ37" s="821">
        <f t="shared" si="165"/>
        <v>0</v>
      </c>
      <c r="BK37" s="846">
        <f t="shared" si="166"/>
        <v>2.0399999999999997E-3</v>
      </c>
      <c r="BL37" s="811">
        <f t="shared" si="167"/>
        <v>0</v>
      </c>
      <c r="BM37" s="811">
        <f t="shared" si="168"/>
        <v>0</v>
      </c>
      <c r="BN37" s="821">
        <f t="shared" si="169"/>
        <v>0</v>
      </c>
      <c r="BO37" s="811">
        <f t="shared" si="170"/>
        <v>0</v>
      </c>
      <c r="BP37" s="811">
        <f t="shared" si="171"/>
        <v>0</v>
      </c>
      <c r="BQ37" s="849">
        <f t="shared" si="172"/>
        <v>0</v>
      </c>
    </row>
    <row r="38" spans="1:69" s="25" customFormat="1" ht="17.649999999999999" customHeight="1">
      <c r="A38" s="119"/>
      <c r="B38" s="5">
        <v>47</v>
      </c>
      <c r="C38" s="5" t="s">
        <v>208</v>
      </c>
      <c r="D38" s="155" t="s">
        <v>194</v>
      </c>
      <c r="E38" s="155" t="s">
        <v>498</v>
      </c>
      <c r="F38" s="812" t="s">
        <v>503</v>
      </c>
      <c r="G38" s="961"/>
      <c r="H38" s="814"/>
      <c r="I38" s="962">
        <f t="shared" si="0"/>
        <v>0</v>
      </c>
      <c r="J38" s="961"/>
      <c r="K38" s="968"/>
      <c r="L38" s="847">
        <f t="shared" si="88"/>
        <v>0</v>
      </c>
      <c r="M38" s="962">
        <f t="shared" si="90"/>
        <v>0</v>
      </c>
      <c r="N38" s="961"/>
      <c r="O38" s="810"/>
      <c r="P38" s="814"/>
      <c r="Q38" s="810"/>
      <c r="R38" s="814"/>
      <c r="S38" s="810"/>
      <c r="T38" s="814"/>
      <c r="U38" s="968"/>
      <c r="V38" s="982"/>
      <c r="W38" s="823"/>
      <c r="X38" s="983"/>
      <c r="Y38" s="990">
        <f t="shared" si="135"/>
        <v>0</v>
      </c>
      <c r="Z38" s="845">
        <f t="shared" si="136"/>
        <v>0</v>
      </c>
      <c r="AA38" s="845">
        <f t="shared" si="137"/>
        <v>0</v>
      </c>
      <c r="AB38" s="845">
        <f t="shared" si="91"/>
        <v>0</v>
      </c>
      <c r="AC38" s="832">
        <f>K38+IR_REF!S21+IR_REF!AA21</f>
        <v>1.2779999999999996E-2</v>
      </c>
      <c r="AD38" s="845">
        <f t="shared" si="138"/>
        <v>0</v>
      </c>
      <c r="AE38" s="832">
        <f>Q38+IR_REF!AA21</f>
        <v>7.6799999999999959E-3</v>
      </c>
      <c r="AF38" s="845">
        <f t="shared" si="139"/>
        <v>0</v>
      </c>
      <c r="AG38" s="832">
        <f>S38+IR_REF!AA21</f>
        <v>7.6799999999999959E-3</v>
      </c>
      <c r="AH38" s="821">
        <f t="shared" si="140"/>
        <v>0</v>
      </c>
      <c r="AI38" s="832">
        <f>U38+IR_REF!AA21</f>
        <v>7.6799999999999959E-3</v>
      </c>
      <c r="AJ38" s="821">
        <f t="shared" si="141"/>
        <v>0</v>
      </c>
      <c r="AK38" s="811">
        <f t="shared" si="142"/>
        <v>0</v>
      </c>
      <c r="AL38" s="811">
        <f t="shared" si="143"/>
        <v>0</v>
      </c>
      <c r="AM38" s="849">
        <f t="shared" si="144"/>
        <v>0</v>
      </c>
      <c r="AN38" s="847">
        <f t="shared" si="145"/>
        <v>0</v>
      </c>
      <c r="AO38" s="821">
        <f t="shared" si="146"/>
        <v>0</v>
      </c>
      <c r="AP38" s="821">
        <f t="shared" si="147"/>
        <v>0</v>
      </c>
      <c r="AQ38" s="821">
        <f t="shared" si="92"/>
        <v>0</v>
      </c>
      <c r="AR38" s="811">
        <f t="shared" si="148"/>
        <v>1.2779999999999996E-2</v>
      </c>
      <c r="AS38" s="821">
        <f t="shared" si="149"/>
        <v>0</v>
      </c>
      <c r="AT38" s="811">
        <f t="shared" si="150"/>
        <v>1.2779999999999996E-2</v>
      </c>
      <c r="AU38" s="821">
        <f t="shared" si="151"/>
        <v>0</v>
      </c>
      <c r="AV38" s="811">
        <f t="shared" si="152"/>
        <v>7.6799999999999959E-3</v>
      </c>
      <c r="AW38" s="821">
        <f t="shared" si="153"/>
        <v>0</v>
      </c>
      <c r="AX38" s="811">
        <f t="shared" si="154"/>
        <v>7.6799999999999959E-3</v>
      </c>
      <c r="AY38" s="821">
        <f t="shared" si="155"/>
        <v>0</v>
      </c>
      <c r="AZ38" s="848">
        <f t="shared" si="156"/>
        <v>0</v>
      </c>
      <c r="BA38" s="811">
        <f t="shared" si="157"/>
        <v>0</v>
      </c>
      <c r="BB38" s="849">
        <f t="shared" si="158"/>
        <v>0</v>
      </c>
      <c r="BC38" s="847">
        <f t="shared" si="159"/>
        <v>0</v>
      </c>
      <c r="BD38" s="821">
        <f t="shared" si="160"/>
        <v>0</v>
      </c>
      <c r="BE38" s="821">
        <f t="shared" si="161"/>
        <v>0</v>
      </c>
      <c r="BF38" s="821">
        <f t="shared" si="93"/>
        <v>0</v>
      </c>
      <c r="BG38" s="811">
        <f t="shared" si="162"/>
        <v>1.2779999999999996E-2</v>
      </c>
      <c r="BH38" s="821">
        <f t="shared" si="163"/>
        <v>0</v>
      </c>
      <c r="BI38" s="846">
        <f t="shared" si="164"/>
        <v>1.2779999999999996E-2</v>
      </c>
      <c r="BJ38" s="821">
        <f t="shared" si="165"/>
        <v>0</v>
      </c>
      <c r="BK38" s="846">
        <f t="shared" si="166"/>
        <v>1.2779999999999996E-2</v>
      </c>
      <c r="BL38" s="811">
        <f t="shared" si="167"/>
        <v>0</v>
      </c>
      <c r="BM38" s="811">
        <f t="shared" si="168"/>
        <v>7.6799999999999959E-3</v>
      </c>
      <c r="BN38" s="821">
        <f t="shared" si="169"/>
        <v>0</v>
      </c>
      <c r="BO38" s="811">
        <f t="shared" si="170"/>
        <v>0</v>
      </c>
      <c r="BP38" s="811">
        <f t="shared" si="171"/>
        <v>0</v>
      </c>
      <c r="BQ38" s="849">
        <f t="shared" si="172"/>
        <v>0</v>
      </c>
    </row>
    <row r="39" spans="1:69" s="25" customFormat="1" ht="17.649999999999999" customHeight="1">
      <c r="A39" s="119"/>
      <c r="B39" s="5">
        <v>48</v>
      </c>
      <c r="C39" s="5" t="s">
        <v>208</v>
      </c>
      <c r="D39" s="155" t="s">
        <v>194</v>
      </c>
      <c r="E39" s="155" t="s">
        <v>498</v>
      </c>
      <c r="F39" s="812" t="s">
        <v>499</v>
      </c>
      <c r="G39" s="961"/>
      <c r="H39" s="814"/>
      <c r="I39" s="962">
        <f t="shared" si="0"/>
        <v>0</v>
      </c>
      <c r="J39" s="961"/>
      <c r="K39" s="968"/>
      <c r="L39" s="847">
        <f t="shared" si="88"/>
        <v>0</v>
      </c>
      <c r="M39" s="962">
        <f t="shared" si="90"/>
        <v>0</v>
      </c>
      <c r="N39" s="961"/>
      <c r="O39" s="810"/>
      <c r="P39" s="822"/>
      <c r="Q39" s="824"/>
      <c r="R39" s="822"/>
      <c r="S39" s="824"/>
      <c r="T39" s="822"/>
      <c r="U39" s="983"/>
      <c r="V39" s="982"/>
      <c r="W39" s="823"/>
      <c r="X39" s="983"/>
      <c r="Y39" s="990">
        <f t="shared" si="135"/>
        <v>0</v>
      </c>
      <c r="Z39" s="845">
        <f t="shared" si="136"/>
        <v>0</v>
      </c>
      <c r="AA39" s="845">
        <f t="shared" si="137"/>
        <v>0</v>
      </c>
      <c r="AB39" s="845">
        <f t="shared" si="91"/>
        <v>0</v>
      </c>
      <c r="AC39" s="832">
        <f>K39+IR_REF!S22+IR_REF!AA22</f>
        <v>2.0399999999999997E-3</v>
      </c>
      <c r="AD39" s="845">
        <f t="shared" si="138"/>
        <v>0</v>
      </c>
      <c r="AE39" s="832">
        <f>Q39+IR_REF!AA22</f>
        <v>0</v>
      </c>
      <c r="AF39" s="845">
        <f t="shared" si="139"/>
        <v>0</v>
      </c>
      <c r="AG39" s="832">
        <f>S39+IR_REF!AA22</f>
        <v>0</v>
      </c>
      <c r="AH39" s="821">
        <f t="shared" si="140"/>
        <v>0</v>
      </c>
      <c r="AI39" s="832">
        <f>U39+IR_REF!AA22</f>
        <v>0</v>
      </c>
      <c r="AJ39" s="821">
        <f t="shared" si="141"/>
        <v>0</v>
      </c>
      <c r="AK39" s="811">
        <f t="shared" si="142"/>
        <v>0</v>
      </c>
      <c r="AL39" s="811">
        <f t="shared" si="143"/>
        <v>0</v>
      </c>
      <c r="AM39" s="849">
        <f t="shared" si="144"/>
        <v>0</v>
      </c>
      <c r="AN39" s="847">
        <f t="shared" si="145"/>
        <v>0</v>
      </c>
      <c r="AO39" s="821">
        <f t="shared" si="146"/>
        <v>0</v>
      </c>
      <c r="AP39" s="821">
        <f t="shared" si="147"/>
        <v>0</v>
      </c>
      <c r="AQ39" s="821">
        <f t="shared" si="92"/>
        <v>0</v>
      </c>
      <c r="AR39" s="811">
        <f t="shared" si="148"/>
        <v>2.0399999999999997E-3</v>
      </c>
      <c r="AS39" s="821">
        <f t="shared" si="149"/>
        <v>0</v>
      </c>
      <c r="AT39" s="811">
        <f t="shared" si="150"/>
        <v>2.0399999999999997E-3</v>
      </c>
      <c r="AU39" s="821">
        <f t="shared" si="151"/>
        <v>0</v>
      </c>
      <c r="AV39" s="811">
        <f t="shared" si="152"/>
        <v>0</v>
      </c>
      <c r="AW39" s="821">
        <f t="shared" si="153"/>
        <v>0</v>
      </c>
      <c r="AX39" s="811">
        <f t="shared" si="154"/>
        <v>0</v>
      </c>
      <c r="AY39" s="821">
        <f t="shared" si="155"/>
        <v>0</v>
      </c>
      <c r="AZ39" s="848">
        <f t="shared" si="156"/>
        <v>0</v>
      </c>
      <c r="BA39" s="811">
        <f t="shared" si="157"/>
        <v>0</v>
      </c>
      <c r="BB39" s="849">
        <f t="shared" si="158"/>
        <v>0</v>
      </c>
      <c r="BC39" s="847">
        <f t="shared" si="159"/>
        <v>0</v>
      </c>
      <c r="BD39" s="821">
        <f t="shared" si="160"/>
        <v>0</v>
      </c>
      <c r="BE39" s="821">
        <f t="shared" si="161"/>
        <v>0</v>
      </c>
      <c r="BF39" s="821">
        <f t="shared" si="93"/>
        <v>0</v>
      </c>
      <c r="BG39" s="811">
        <f t="shared" si="162"/>
        <v>2.0399999999999997E-3</v>
      </c>
      <c r="BH39" s="821">
        <f t="shared" si="163"/>
        <v>0</v>
      </c>
      <c r="BI39" s="846">
        <f t="shared" si="164"/>
        <v>2.0399999999999997E-3</v>
      </c>
      <c r="BJ39" s="821">
        <f t="shared" si="165"/>
        <v>0</v>
      </c>
      <c r="BK39" s="846">
        <f t="shared" si="166"/>
        <v>2.0399999999999997E-3</v>
      </c>
      <c r="BL39" s="811">
        <f t="shared" si="167"/>
        <v>0</v>
      </c>
      <c r="BM39" s="811">
        <f t="shared" si="168"/>
        <v>0</v>
      </c>
      <c r="BN39" s="821">
        <f t="shared" si="169"/>
        <v>0</v>
      </c>
      <c r="BO39" s="811">
        <f t="shared" si="170"/>
        <v>0</v>
      </c>
      <c r="BP39" s="811">
        <f t="shared" si="171"/>
        <v>0</v>
      </c>
      <c r="BQ39" s="849">
        <f t="shared" si="172"/>
        <v>0</v>
      </c>
    </row>
    <row r="40" spans="1:69" s="25" customFormat="1" ht="17.649999999999999" customHeight="1">
      <c r="A40" s="119"/>
      <c r="B40" s="5">
        <v>49</v>
      </c>
      <c r="C40" s="5" t="s">
        <v>208</v>
      </c>
      <c r="D40" s="155" t="s">
        <v>194</v>
      </c>
      <c r="E40" s="155" t="s">
        <v>498</v>
      </c>
      <c r="F40" s="812" t="s">
        <v>504</v>
      </c>
      <c r="G40" s="961"/>
      <c r="H40" s="814"/>
      <c r="I40" s="962">
        <f t="shared" ref="I40:I71" si="173">IFERROR(H40/G40,0)</f>
        <v>0</v>
      </c>
      <c r="J40" s="961"/>
      <c r="K40" s="968"/>
      <c r="L40" s="847">
        <f t="shared" si="88"/>
        <v>0</v>
      </c>
      <c r="M40" s="962">
        <f t="shared" si="90"/>
        <v>0</v>
      </c>
      <c r="N40" s="961"/>
      <c r="O40" s="810"/>
      <c r="P40" s="814"/>
      <c r="Q40" s="810"/>
      <c r="R40" s="814"/>
      <c r="S40" s="810"/>
      <c r="T40" s="814"/>
      <c r="U40" s="968"/>
      <c r="V40" s="982"/>
      <c r="W40" s="823"/>
      <c r="X40" s="983"/>
      <c r="Y40" s="990">
        <f t="shared" si="135"/>
        <v>0</v>
      </c>
      <c r="Z40" s="845">
        <f t="shared" si="136"/>
        <v>0</v>
      </c>
      <c r="AA40" s="845">
        <f t="shared" si="137"/>
        <v>0</v>
      </c>
      <c r="AB40" s="845">
        <f t="shared" si="91"/>
        <v>0</v>
      </c>
      <c r="AC40" s="832">
        <f>K40+IR_REF!S23+IR_REF!AA23</f>
        <v>1.2779999999999996E-2</v>
      </c>
      <c r="AD40" s="845">
        <f t="shared" si="138"/>
        <v>0</v>
      </c>
      <c r="AE40" s="832">
        <f>Q40+IR_REF!AA23</f>
        <v>7.6799999999999959E-3</v>
      </c>
      <c r="AF40" s="845">
        <f t="shared" si="139"/>
        <v>0</v>
      </c>
      <c r="AG40" s="832">
        <f>S40+IR_REF!AA23</f>
        <v>7.6799999999999959E-3</v>
      </c>
      <c r="AH40" s="821">
        <f t="shared" si="140"/>
        <v>0</v>
      </c>
      <c r="AI40" s="832">
        <f>U40+IR_REF!AA23</f>
        <v>7.6799999999999959E-3</v>
      </c>
      <c r="AJ40" s="821">
        <f t="shared" si="141"/>
        <v>0</v>
      </c>
      <c r="AK40" s="811">
        <f t="shared" si="142"/>
        <v>0</v>
      </c>
      <c r="AL40" s="811">
        <f t="shared" si="143"/>
        <v>0</v>
      </c>
      <c r="AM40" s="849">
        <f t="shared" si="144"/>
        <v>0</v>
      </c>
      <c r="AN40" s="847">
        <f t="shared" si="145"/>
        <v>0</v>
      </c>
      <c r="AO40" s="821">
        <f t="shared" si="146"/>
        <v>0</v>
      </c>
      <c r="AP40" s="821">
        <f t="shared" si="147"/>
        <v>0</v>
      </c>
      <c r="AQ40" s="821">
        <f t="shared" si="92"/>
        <v>0</v>
      </c>
      <c r="AR40" s="811">
        <f t="shared" si="148"/>
        <v>1.2779999999999996E-2</v>
      </c>
      <c r="AS40" s="821">
        <f t="shared" si="149"/>
        <v>0</v>
      </c>
      <c r="AT40" s="811">
        <f t="shared" si="150"/>
        <v>1.2779999999999996E-2</v>
      </c>
      <c r="AU40" s="821">
        <f t="shared" si="151"/>
        <v>0</v>
      </c>
      <c r="AV40" s="811">
        <f t="shared" si="152"/>
        <v>7.6799999999999959E-3</v>
      </c>
      <c r="AW40" s="821">
        <f t="shared" si="153"/>
        <v>0</v>
      </c>
      <c r="AX40" s="811">
        <f t="shared" si="154"/>
        <v>7.6799999999999959E-3</v>
      </c>
      <c r="AY40" s="821">
        <f t="shared" si="155"/>
        <v>0</v>
      </c>
      <c r="AZ40" s="848">
        <f t="shared" si="156"/>
        <v>0</v>
      </c>
      <c r="BA40" s="811">
        <f t="shared" si="157"/>
        <v>0</v>
      </c>
      <c r="BB40" s="849">
        <f t="shared" si="158"/>
        <v>0</v>
      </c>
      <c r="BC40" s="847">
        <f t="shared" si="159"/>
        <v>0</v>
      </c>
      <c r="BD40" s="821">
        <f t="shared" si="160"/>
        <v>0</v>
      </c>
      <c r="BE40" s="821">
        <f t="shared" si="161"/>
        <v>0</v>
      </c>
      <c r="BF40" s="821">
        <f t="shared" si="93"/>
        <v>0</v>
      </c>
      <c r="BG40" s="811">
        <f t="shared" si="162"/>
        <v>1.2779999999999996E-2</v>
      </c>
      <c r="BH40" s="821">
        <f t="shared" si="163"/>
        <v>0</v>
      </c>
      <c r="BI40" s="846">
        <f t="shared" si="164"/>
        <v>1.2779999999999996E-2</v>
      </c>
      <c r="BJ40" s="821">
        <f t="shared" si="165"/>
        <v>0</v>
      </c>
      <c r="BK40" s="846">
        <f t="shared" si="166"/>
        <v>1.2779999999999996E-2</v>
      </c>
      <c r="BL40" s="811">
        <f t="shared" si="167"/>
        <v>0</v>
      </c>
      <c r="BM40" s="811">
        <f t="shared" si="168"/>
        <v>7.6799999999999959E-3</v>
      </c>
      <c r="BN40" s="821">
        <f t="shared" si="169"/>
        <v>0</v>
      </c>
      <c r="BO40" s="811">
        <f t="shared" si="170"/>
        <v>0</v>
      </c>
      <c r="BP40" s="811">
        <f t="shared" si="171"/>
        <v>0</v>
      </c>
      <c r="BQ40" s="849">
        <f t="shared" si="172"/>
        <v>0</v>
      </c>
    </row>
    <row r="41" spans="1:69" s="25" customFormat="1" ht="17.649999999999999" customHeight="1">
      <c r="A41" s="119"/>
      <c r="B41" s="5">
        <v>50</v>
      </c>
      <c r="C41" s="5" t="s">
        <v>208</v>
      </c>
      <c r="D41" s="155" t="s">
        <v>194</v>
      </c>
      <c r="E41" s="155" t="s">
        <v>498</v>
      </c>
      <c r="F41" s="812" t="s">
        <v>505</v>
      </c>
      <c r="G41" s="961"/>
      <c r="H41" s="814"/>
      <c r="I41" s="962">
        <f t="shared" si="173"/>
        <v>0</v>
      </c>
      <c r="J41" s="961"/>
      <c r="K41" s="968"/>
      <c r="L41" s="847">
        <f t="shared" si="88"/>
        <v>0</v>
      </c>
      <c r="M41" s="962">
        <f t="shared" si="90"/>
        <v>0</v>
      </c>
      <c r="N41" s="961"/>
      <c r="O41" s="810"/>
      <c r="P41" s="814"/>
      <c r="Q41" s="810"/>
      <c r="R41" s="814"/>
      <c r="S41" s="810"/>
      <c r="T41" s="814"/>
      <c r="U41" s="968"/>
      <c r="V41" s="982"/>
      <c r="W41" s="823"/>
      <c r="X41" s="983"/>
      <c r="Y41" s="990">
        <f t="shared" si="135"/>
        <v>0</v>
      </c>
      <c r="Z41" s="845">
        <f t="shared" si="136"/>
        <v>0</v>
      </c>
      <c r="AA41" s="845">
        <f t="shared" si="137"/>
        <v>0</v>
      </c>
      <c r="AB41" s="845">
        <f t="shared" si="91"/>
        <v>0</v>
      </c>
      <c r="AC41" s="832">
        <f>K41+IR_REF!S24+IR_REF!AA24</f>
        <v>1.7879999999999993E-2</v>
      </c>
      <c r="AD41" s="845">
        <f t="shared" si="138"/>
        <v>0</v>
      </c>
      <c r="AE41" s="832">
        <f>Q41+IR_REF!AA24</f>
        <v>7.6799999999999959E-3</v>
      </c>
      <c r="AF41" s="845">
        <f t="shared" si="139"/>
        <v>0</v>
      </c>
      <c r="AG41" s="832">
        <f>S41+IR_REF!AA24</f>
        <v>7.6799999999999959E-3</v>
      </c>
      <c r="AH41" s="821">
        <f t="shared" si="140"/>
        <v>0</v>
      </c>
      <c r="AI41" s="832">
        <f>U41+IR_REF!AA24</f>
        <v>7.6799999999999959E-3</v>
      </c>
      <c r="AJ41" s="821">
        <f t="shared" si="141"/>
        <v>0</v>
      </c>
      <c r="AK41" s="811">
        <f t="shared" si="142"/>
        <v>0</v>
      </c>
      <c r="AL41" s="811">
        <f t="shared" si="143"/>
        <v>0</v>
      </c>
      <c r="AM41" s="849">
        <f t="shared" si="144"/>
        <v>0</v>
      </c>
      <c r="AN41" s="847">
        <f t="shared" si="145"/>
        <v>0</v>
      </c>
      <c r="AO41" s="821">
        <f t="shared" si="146"/>
        <v>0</v>
      </c>
      <c r="AP41" s="821">
        <f t="shared" si="147"/>
        <v>0</v>
      </c>
      <c r="AQ41" s="821">
        <f t="shared" si="92"/>
        <v>0</v>
      </c>
      <c r="AR41" s="811">
        <f t="shared" si="148"/>
        <v>1.7879999999999993E-2</v>
      </c>
      <c r="AS41" s="821">
        <f t="shared" si="149"/>
        <v>0</v>
      </c>
      <c r="AT41" s="811">
        <f t="shared" si="150"/>
        <v>1.7879999999999993E-2</v>
      </c>
      <c r="AU41" s="821">
        <f t="shared" si="151"/>
        <v>0</v>
      </c>
      <c r="AV41" s="811">
        <f t="shared" si="152"/>
        <v>7.6799999999999959E-3</v>
      </c>
      <c r="AW41" s="821">
        <f t="shared" si="153"/>
        <v>0</v>
      </c>
      <c r="AX41" s="811">
        <f t="shared" si="154"/>
        <v>7.6799999999999959E-3</v>
      </c>
      <c r="AY41" s="821">
        <f t="shared" si="155"/>
        <v>0</v>
      </c>
      <c r="AZ41" s="848">
        <f t="shared" si="156"/>
        <v>0</v>
      </c>
      <c r="BA41" s="811">
        <f t="shared" si="157"/>
        <v>0</v>
      </c>
      <c r="BB41" s="849">
        <f t="shared" si="158"/>
        <v>0</v>
      </c>
      <c r="BC41" s="847">
        <f t="shared" si="159"/>
        <v>0</v>
      </c>
      <c r="BD41" s="821">
        <f t="shared" si="160"/>
        <v>0</v>
      </c>
      <c r="BE41" s="821">
        <f t="shared" si="161"/>
        <v>0</v>
      </c>
      <c r="BF41" s="821">
        <f t="shared" si="93"/>
        <v>0</v>
      </c>
      <c r="BG41" s="811">
        <f t="shared" si="162"/>
        <v>1.7879999999999993E-2</v>
      </c>
      <c r="BH41" s="821">
        <f t="shared" si="163"/>
        <v>0</v>
      </c>
      <c r="BI41" s="846">
        <f t="shared" si="164"/>
        <v>1.7879999999999993E-2</v>
      </c>
      <c r="BJ41" s="821">
        <f t="shared" si="165"/>
        <v>0</v>
      </c>
      <c r="BK41" s="846">
        <f t="shared" si="166"/>
        <v>1.7879999999999993E-2</v>
      </c>
      <c r="BL41" s="811">
        <f t="shared" si="167"/>
        <v>0</v>
      </c>
      <c r="BM41" s="811">
        <f t="shared" si="168"/>
        <v>7.6799999999999959E-3</v>
      </c>
      <c r="BN41" s="821">
        <f t="shared" si="169"/>
        <v>0</v>
      </c>
      <c r="BO41" s="811">
        <f t="shared" si="170"/>
        <v>0</v>
      </c>
      <c r="BP41" s="811">
        <f t="shared" si="171"/>
        <v>0</v>
      </c>
      <c r="BQ41" s="849">
        <f t="shared" si="172"/>
        <v>0</v>
      </c>
    </row>
    <row r="42" spans="1:69" s="25" customFormat="1" ht="17.649999999999999" customHeight="1">
      <c r="A42" s="119"/>
      <c r="B42" s="5">
        <v>51</v>
      </c>
      <c r="C42" s="5" t="s">
        <v>208</v>
      </c>
      <c r="D42" s="155" t="s">
        <v>194</v>
      </c>
      <c r="E42" s="155" t="s">
        <v>498</v>
      </c>
      <c r="F42" s="812" t="s">
        <v>653</v>
      </c>
      <c r="G42" s="961"/>
      <c r="H42" s="814"/>
      <c r="I42" s="962">
        <f t="shared" si="173"/>
        <v>0</v>
      </c>
      <c r="J42" s="961"/>
      <c r="K42" s="968"/>
      <c r="L42" s="847">
        <f t="shared" si="88"/>
        <v>0</v>
      </c>
      <c r="M42" s="962">
        <f t="shared" si="90"/>
        <v>0</v>
      </c>
      <c r="N42" s="961"/>
      <c r="O42" s="810"/>
      <c r="P42" s="814"/>
      <c r="Q42" s="810"/>
      <c r="R42" s="814"/>
      <c r="S42" s="810"/>
      <c r="T42" s="814"/>
      <c r="U42" s="968"/>
      <c r="V42" s="982"/>
      <c r="W42" s="823"/>
      <c r="X42" s="983"/>
      <c r="Y42" s="990">
        <f t="shared" si="135"/>
        <v>0</v>
      </c>
      <c r="Z42" s="845">
        <f t="shared" si="136"/>
        <v>0</v>
      </c>
      <c r="AA42" s="845">
        <f t="shared" si="137"/>
        <v>0</v>
      </c>
      <c r="AB42" s="845">
        <f t="shared" si="91"/>
        <v>0</v>
      </c>
      <c r="AC42" s="832">
        <f>K42+IR_REF!S25+IR_REF!AA25</f>
        <v>1.7879999999999993E-2</v>
      </c>
      <c r="AD42" s="845">
        <f t="shared" si="138"/>
        <v>0</v>
      </c>
      <c r="AE42" s="832">
        <f>Q42+IR_REF!AA25</f>
        <v>7.6799999999999959E-3</v>
      </c>
      <c r="AF42" s="845">
        <f t="shared" si="139"/>
        <v>0</v>
      </c>
      <c r="AG42" s="832">
        <f>S42+IR_REF!AA25</f>
        <v>7.6799999999999959E-3</v>
      </c>
      <c r="AH42" s="821">
        <f t="shared" si="140"/>
        <v>0</v>
      </c>
      <c r="AI42" s="832">
        <f>U42+IR_REF!AA25</f>
        <v>7.6799999999999959E-3</v>
      </c>
      <c r="AJ42" s="821">
        <f t="shared" si="141"/>
        <v>0</v>
      </c>
      <c r="AK42" s="811">
        <f t="shared" si="142"/>
        <v>0</v>
      </c>
      <c r="AL42" s="811">
        <f t="shared" si="143"/>
        <v>0</v>
      </c>
      <c r="AM42" s="849">
        <f t="shared" si="144"/>
        <v>0</v>
      </c>
      <c r="AN42" s="847">
        <f t="shared" si="145"/>
        <v>0</v>
      </c>
      <c r="AO42" s="821">
        <f t="shared" si="146"/>
        <v>0</v>
      </c>
      <c r="AP42" s="821">
        <f t="shared" si="147"/>
        <v>0</v>
      </c>
      <c r="AQ42" s="821">
        <f t="shared" si="92"/>
        <v>0</v>
      </c>
      <c r="AR42" s="811">
        <f t="shared" si="148"/>
        <v>1.7879999999999993E-2</v>
      </c>
      <c r="AS42" s="821">
        <f t="shared" si="149"/>
        <v>0</v>
      </c>
      <c r="AT42" s="811">
        <f t="shared" si="150"/>
        <v>1.7879999999999993E-2</v>
      </c>
      <c r="AU42" s="821">
        <f t="shared" si="151"/>
        <v>0</v>
      </c>
      <c r="AV42" s="811">
        <f t="shared" si="152"/>
        <v>7.6799999999999959E-3</v>
      </c>
      <c r="AW42" s="821">
        <f t="shared" si="153"/>
        <v>0</v>
      </c>
      <c r="AX42" s="811">
        <f t="shared" si="154"/>
        <v>7.6799999999999959E-3</v>
      </c>
      <c r="AY42" s="821">
        <f t="shared" si="155"/>
        <v>0</v>
      </c>
      <c r="AZ42" s="848">
        <f t="shared" si="156"/>
        <v>0</v>
      </c>
      <c r="BA42" s="811">
        <f t="shared" si="157"/>
        <v>0</v>
      </c>
      <c r="BB42" s="849">
        <f t="shared" si="158"/>
        <v>0</v>
      </c>
      <c r="BC42" s="847">
        <f t="shared" si="159"/>
        <v>0</v>
      </c>
      <c r="BD42" s="821">
        <f t="shared" si="160"/>
        <v>0</v>
      </c>
      <c r="BE42" s="821">
        <f t="shared" si="161"/>
        <v>0</v>
      </c>
      <c r="BF42" s="821">
        <f t="shared" si="93"/>
        <v>0</v>
      </c>
      <c r="BG42" s="811">
        <f t="shared" si="162"/>
        <v>1.7879999999999993E-2</v>
      </c>
      <c r="BH42" s="821">
        <f t="shared" si="163"/>
        <v>0</v>
      </c>
      <c r="BI42" s="846">
        <f t="shared" si="164"/>
        <v>1.7879999999999993E-2</v>
      </c>
      <c r="BJ42" s="821">
        <f t="shared" si="165"/>
        <v>0</v>
      </c>
      <c r="BK42" s="846">
        <f t="shared" si="166"/>
        <v>1.7879999999999993E-2</v>
      </c>
      <c r="BL42" s="811">
        <f t="shared" si="167"/>
        <v>0</v>
      </c>
      <c r="BM42" s="811">
        <f t="shared" si="168"/>
        <v>7.6799999999999959E-3</v>
      </c>
      <c r="BN42" s="821">
        <f t="shared" si="169"/>
        <v>0</v>
      </c>
      <c r="BO42" s="811">
        <f t="shared" si="170"/>
        <v>0</v>
      </c>
      <c r="BP42" s="811">
        <f t="shared" si="171"/>
        <v>0</v>
      </c>
      <c r="BQ42" s="849">
        <f t="shared" si="172"/>
        <v>0</v>
      </c>
    </row>
    <row r="43" spans="1:69" s="25" customFormat="1" ht="17.649999999999999" customHeight="1">
      <c r="A43" s="119"/>
      <c r="B43" s="5">
        <v>52</v>
      </c>
      <c r="C43" s="5" t="s">
        <v>208</v>
      </c>
      <c r="D43" s="155" t="s">
        <v>194</v>
      </c>
      <c r="E43" s="155" t="s">
        <v>498</v>
      </c>
      <c r="F43" s="812" t="s">
        <v>508</v>
      </c>
      <c r="G43" s="961"/>
      <c r="H43" s="814"/>
      <c r="I43" s="962">
        <f t="shared" si="173"/>
        <v>0</v>
      </c>
      <c r="J43" s="961"/>
      <c r="K43" s="968"/>
      <c r="L43" s="847">
        <f t="shared" si="88"/>
        <v>0</v>
      </c>
      <c r="M43" s="962">
        <f t="shared" si="90"/>
        <v>0</v>
      </c>
      <c r="N43" s="961"/>
      <c r="O43" s="810"/>
      <c r="P43" s="814"/>
      <c r="Q43" s="810"/>
      <c r="R43" s="814"/>
      <c r="S43" s="810"/>
      <c r="T43" s="814"/>
      <c r="U43" s="968"/>
      <c r="V43" s="982"/>
      <c r="W43" s="823"/>
      <c r="X43" s="983"/>
      <c r="Y43" s="990">
        <f t="shared" si="135"/>
        <v>0</v>
      </c>
      <c r="Z43" s="845">
        <f t="shared" si="136"/>
        <v>0</v>
      </c>
      <c r="AA43" s="845">
        <f t="shared" si="137"/>
        <v>0</v>
      </c>
      <c r="AB43" s="845">
        <f t="shared" si="91"/>
        <v>0</v>
      </c>
      <c r="AC43" s="832">
        <f>K43+IR_REF!S26+IR_REF!AA26</f>
        <v>1.2779999999999996E-2</v>
      </c>
      <c r="AD43" s="845">
        <f t="shared" si="138"/>
        <v>0</v>
      </c>
      <c r="AE43" s="832">
        <f>Q43+IR_REF!AA26</f>
        <v>7.6799999999999959E-3</v>
      </c>
      <c r="AF43" s="845">
        <f t="shared" si="139"/>
        <v>0</v>
      </c>
      <c r="AG43" s="832">
        <f>S43+IR_REF!AA26</f>
        <v>7.6799999999999959E-3</v>
      </c>
      <c r="AH43" s="821">
        <f t="shared" si="140"/>
        <v>0</v>
      </c>
      <c r="AI43" s="832">
        <f>U43+IR_REF!AA26</f>
        <v>7.6799999999999959E-3</v>
      </c>
      <c r="AJ43" s="821">
        <f t="shared" si="141"/>
        <v>0</v>
      </c>
      <c r="AK43" s="811">
        <f t="shared" si="142"/>
        <v>0</v>
      </c>
      <c r="AL43" s="811">
        <f t="shared" si="143"/>
        <v>0</v>
      </c>
      <c r="AM43" s="849">
        <f t="shared" si="144"/>
        <v>0</v>
      </c>
      <c r="AN43" s="847">
        <f t="shared" si="145"/>
        <v>0</v>
      </c>
      <c r="AO43" s="821">
        <f t="shared" si="146"/>
        <v>0</v>
      </c>
      <c r="AP43" s="821">
        <f t="shared" si="147"/>
        <v>0</v>
      </c>
      <c r="AQ43" s="821">
        <f t="shared" si="92"/>
        <v>0</v>
      </c>
      <c r="AR43" s="811">
        <f t="shared" si="148"/>
        <v>1.2779999999999996E-2</v>
      </c>
      <c r="AS43" s="821">
        <f t="shared" si="149"/>
        <v>0</v>
      </c>
      <c r="AT43" s="811">
        <f t="shared" si="150"/>
        <v>1.2779999999999996E-2</v>
      </c>
      <c r="AU43" s="821">
        <f t="shared" si="151"/>
        <v>0</v>
      </c>
      <c r="AV43" s="811">
        <f t="shared" si="152"/>
        <v>7.6799999999999959E-3</v>
      </c>
      <c r="AW43" s="821">
        <f t="shared" si="153"/>
        <v>0</v>
      </c>
      <c r="AX43" s="811">
        <f t="shared" si="154"/>
        <v>7.6799999999999959E-3</v>
      </c>
      <c r="AY43" s="821">
        <f t="shared" si="155"/>
        <v>0</v>
      </c>
      <c r="AZ43" s="848">
        <f t="shared" si="156"/>
        <v>0</v>
      </c>
      <c r="BA43" s="811">
        <f t="shared" si="157"/>
        <v>0</v>
      </c>
      <c r="BB43" s="849">
        <f t="shared" si="158"/>
        <v>0</v>
      </c>
      <c r="BC43" s="847">
        <f t="shared" si="159"/>
        <v>0</v>
      </c>
      <c r="BD43" s="821">
        <f t="shared" si="160"/>
        <v>0</v>
      </c>
      <c r="BE43" s="821">
        <f t="shared" si="161"/>
        <v>0</v>
      </c>
      <c r="BF43" s="821">
        <f t="shared" si="93"/>
        <v>0</v>
      </c>
      <c r="BG43" s="811">
        <f t="shared" si="162"/>
        <v>1.2779999999999996E-2</v>
      </c>
      <c r="BH43" s="821">
        <f t="shared" si="163"/>
        <v>0</v>
      </c>
      <c r="BI43" s="846">
        <f t="shared" si="164"/>
        <v>1.2779999999999996E-2</v>
      </c>
      <c r="BJ43" s="821">
        <f t="shared" si="165"/>
        <v>0</v>
      </c>
      <c r="BK43" s="846">
        <f t="shared" si="166"/>
        <v>1.2779999999999996E-2</v>
      </c>
      <c r="BL43" s="811">
        <f t="shared" si="167"/>
        <v>0</v>
      </c>
      <c r="BM43" s="811">
        <f t="shared" si="168"/>
        <v>7.6799999999999959E-3</v>
      </c>
      <c r="BN43" s="821">
        <f t="shared" si="169"/>
        <v>0</v>
      </c>
      <c r="BO43" s="811">
        <f t="shared" si="170"/>
        <v>0</v>
      </c>
      <c r="BP43" s="811">
        <f t="shared" si="171"/>
        <v>0</v>
      </c>
      <c r="BQ43" s="849">
        <f t="shared" si="172"/>
        <v>0</v>
      </c>
    </row>
    <row r="44" spans="1:69" s="25" customFormat="1" ht="17.649999999999999" customHeight="1" thickBot="1">
      <c r="A44" s="119"/>
      <c r="B44" s="5">
        <v>53</v>
      </c>
      <c r="C44" s="5" t="s">
        <v>208</v>
      </c>
      <c r="D44" s="155" t="s">
        <v>194</v>
      </c>
      <c r="E44" s="155" t="s">
        <v>144</v>
      </c>
      <c r="F44" s="812" t="s">
        <v>507</v>
      </c>
      <c r="G44" s="963">
        <f>SUM(G26:G43)</f>
        <v>0</v>
      </c>
      <c r="H44" s="964">
        <f>SUM(H26:H43)</f>
        <v>0</v>
      </c>
      <c r="I44" s="965">
        <f t="shared" si="173"/>
        <v>0</v>
      </c>
      <c r="J44" s="969"/>
      <c r="K44" s="994"/>
      <c r="L44" s="969"/>
      <c r="M44" s="970"/>
      <c r="N44" s="972"/>
      <c r="O44" s="977"/>
      <c r="P44" s="978"/>
      <c r="Q44" s="977"/>
      <c r="R44" s="978"/>
      <c r="S44" s="977"/>
      <c r="T44" s="978"/>
      <c r="U44" s="970"/>
      <c r="V44" s="988"/>
      <c r="W44" s="989"/>
      <c r="X44" s="970"/>
      <c r="Y44" s="991"/>
      <c r="Z44" s="992"/>
      <c r="AA44" s="992"/>
      <c r="AB44" s="977"/>
      <c r="AC44" s="992"/>
      <c r="AD44" s="992"/>
      <c r="AE44" s="992"/>
      <c r="AF44" s="992"/>
      <c r="AG44" s="978"/>
      <c r="AH44" s="978"/>
      <c r="AI44" s="978"/>
      <c r="AJ44" s="978"/>
      <c r="AK44" s="978"/>
      <c r="AL44" s="978"/>
      <c r="AM44" s="993">
        <f>SUM(AM26:AM43)</f>
        <v>0</v>
      </c>
      <c r="AN44" s="972"/>
      <c r="AO44" s="978"/>
      <c r="AP44" s="978"/>
      <c r="AQ44" s="978"/>
      <c r="AR44" s="978"/>
      <c r="AS44" s="978"/>
      <c r="AT44" s="978"/>
      <c r="AU44" s="978"/>
      <c r="AV44" s="978"/>
      <c r="AW44" s="978"/>
      <c r="AX44" s="1006"/>
      <c r="AY44" s="977"/>
      <c r="AZ44" s="989"/>
      <c r="BA44" s="977"/>
      <c r="BB44" s="993">
        <f>SUM(BB26:BB43)</f>
        <v>0</v>
      </c>
      <c r="BC44" s="991"/>
      <c r="BD44" s="992"/>
      <c r="BE44" s="977"/>
      <c r="BF44" s="977"/>
      <c r="BG44" s="989"/>
      <c r="BH44" s="977"/>
      <c r="BI44" s="992"/>
      <c r="BJ44" s="992"/>
      <c r="BK44" s="992"/>
      <c r="BL44" s="977"/>
      <c r="BM44" s="978"/>
      <c r="BN44" s="978"/>
      <c r="BO44" s="978"/>
      <c r="BP44" s="978"/>
      <c r="BQ44" s="993">
        <f>SUM(BQ26:BQ43)</f>
        <v>0</v>
      </c>
    </row>
    <row r="45" spans="1:69" s="25" customFormat="1" ht="15.6" customHeight="1">
      <c r="A45" s="119"/>
      <c r="B45" s="5">
        <v>54</v>
      </c>
      <c r="C45" s="5" t="s">
        <v>154</v>
      </c>
      <c r="D45" s="155" t="s">
        <v>160</v>
      </c>
      <c r="E45" s="155" t="s">
        <v>495</v>
      </c>
      <c r="F45" s="812" t="s">
        <v>199</v>
      </c>
      <c r="G45" s="971">
        <f t="shared" ref="G45:H61" si="174">G8</f>
        <v>0</v>
      </c>
      <c r="H45" s="1002">
        <f t="shared" si="174"/>
        <v>0</v>
      </c>
      <c r="I45" s="960">
        <f t="shared" si="173"/>
        <v>0</v>
      </c>
      <c r="J45" s="971">
        <f t="shared" ref="J45:K61" si="175">J8</f>
        <v>0</v>
      </c>
      <c r="K45" s="960">
        <f t="shared" si="175"/>
        <v>0</v>
      </c>
      <c r="L45" s="1010">
        <f t="shared" si="88"/>
        <v>0</v>
      </c>
      <c r="M45" s="960">
        <f t="shared" ref="M45:M80" si="176">IFERROR((N45*O45+P45*Q45+R45*S45+T45*U45)/L45,0)</f>
        <v>0</v>
      </c>
      <c r="N45" s="971">
        <f t="shared" ref="N45:O61" si="177">N8</f>
        <v>0</v>
      </c>
      <c r="O45" s="1003">
        <f t="shared" si="177"/>
        <v>0</v>
      </c>
      <c r="P45" s="974"/>
      <c r="Q45" s="975"/>
      <c r="R45" s="974"/>
      <c r="S45" s="975"/>
      <c r="T45" s="974"/>
      <c r="U45" s="995"/>
      <c r="V45" s="979"/>
      <c r="W45" s="974"/>
      <c r="X45" s="980"/>
      <c r="Y45" s="998">
        <f t="shared" ref="Y45:Y50" si="178">L45</f>
        <v>0</v>
      </c>
      <c r="Z45" s="999">
        <f t="shared" ref="Z45:Z50" si="179">Y45*(1-V45)</f>
        <v>0</v>
      </c>
      <c r="AA45" s="999">
        <f t="shared" ref="AA45:AA50" si="180">N45*(1-V45)</f>
        <v>0</v>
      </c>
      <c r="AB45" s="999">
        <f t="shared" ref="AB45:AB50" si="181">AA45</f>
        <v>0</v>
      </c>
      <c r="AC45" s="1000">
        <f>K45+IR_REF!T8+IR_REF!AB8</f>
        <v>0</v>
      </c>
      <c r="AD45" s="999">
        <f t="shared" ref="AD45:AD50" si="182">(1-V45)*P45</f>
        <v>0</v>
      </c>
      <c r="AE45" s="1001">
        <f t="shared" ref="AE45:AE53" si="183">Q45</f>
        <v>0</v>
      </c>
      <c r="AF45" s="999">
        <f t="shared" ref="AF45:AF50" si="184">(1-V45)*R45</f>
        <v>0</v>
      </c>
      <c r="AG45" s="1001">
        <f t="shared" ref="AG45:AG53" si="185">S45</f>
        <v>0</v>
      </c>
      <c r="AH45" s="1002">
        <f t="shared" ref="AH45:AH50" si="186">(1-V45)*T45</f>
        <v>0</v>
      </c>
      <c r="AI45" s="1001">
        <f t="shared" ref="AI45:AI53" si="187">U45</f>
        <v>0</v>
      </c>
      <c r="AJ45" s="1002">
        <f t="shared" ref="AJ45:AJ50" si="188">AD45+AF45+AH45</f>
        <v>0</v>
      </c>
      <c r="AK45" s="1003">
        <f>IFERROR((AD45*AE45+AF45*AG45+AH45*AI45)/AJ45,0)</f>
        <v>0</v>
      </c>
      <c r="AL45" s="1003">
        <f>IFERROR((AK45*AJ45+AB45*AC45)/Z45,0)</f>
        <v>0</v>
      </c>
      <c r="AM45" s="1004">
        <f t="shared" ref="AM45:AM50" si="189">AL45*Z45</f>
        <v>0</v>
      </c>
      <c r="AN45" s="971">
        <f t="shared" ref="AN45:AN50" si="190">Z45</f>
        <v>0</v>
      </c>
      <c r="AO45" s="1002">
        <f t="shared" ref="AO45:AO50" si="191">AN45*(1-W45)</f>
        <v>0</v>
      </c>
      <c r="AP45" s="1002">
        <f t="shared" ref="AP45:AP50" si="192">AD45*(1-W45)</f>
        <v>0</v>
      </c>
      <c r="AQ45" s="1002">
        <f t="shared" ref="AQ45:AQ50" si="193">AP45</f>
        <v>0</v>
      </c>
      <c r="AR45" s="1003">
        <f t="shared" ref="AR45:AR50" si="194">AC45</f>
        <v>0</v>
      </c>
      <c r="AS45" s="1002">
        <f t="shared" ref="AS45:AS50" si="195">AB45*(1-W45)</f>
        <v>0</v>
      </c>
      <c r="AT45" s="1003">
        <f t="shared" ref="AT45:AT50" si="196">AC45</f>
        <v>0</v>
      </c>
      <c r="AU45" s="1002">
        <f t="shared" ref="AU45:AU50" si="197">AF45*(1-W45)</f>
        <v>0</v>
      </c>
      <c r="AV45" s="1003">
        <f t="shared" ref="AV45:AV50" si="198">AG45</f>
        <v>0</v>
      </c>
      <c r="AW45" s="1002">
        <f t="shared" ref="AW45:AW50" si="199">AH45*(1-W45)</f>
        <v>0</v>
      </c>
      <c r="AX45" s="1003">
        <f t="shared" ref="AX45:AX50" si="200">AI45</f>
        <v>0</v>
      </c>
      <c r="AY45" s="1002">
        <f t="shared" ref="AY45:AY50" si="201">AS45+AU45+AW45</f>
        <v>0</v>
      </c>
      <c r="AZ45" s="1005">
        <f>IFERROR((AS45*AT45+AU45*AV45+AW45*AX45)/AY45,0)</f>
        <v>0</v>
      </c>
      <c r="BA45" s="1003">
        <f>IFERROR((AZ45*AY45+AQ45*AR45)/AO45,0)</f>
        <v>0</v>
      </c>
      <c r="BB45" s="1004">
        <f t="shared" ref="BB45:BB50" si="202">BA45*AO45</f>
        <v>0</v>
      </c>
      <c r="BC45" s="971">
        <f t="shared" ref="BC45:BC50" si="203">AO45</f>
        <v>0</v>
      </c>
      <c r="BD45" s="1002">
        <f t="shared" ref="BD45:BD50" si="204">BC45*(1-X45)</f>
        <v>0</v>
      </c>
      <c r="BE45" s="1002">
        <f t="shared" ref="BE45:BE50" si="205">AU45*(1-X45)</f>
        <v>0</v>
      </c>
      <c r="BF45" s="1002">
        <f t="shared" ref="BF45:BF50" si="206">BE45</f>
        <v>0</v>
      </c>
      <c r="BG45" s="1003">
        <f t="shared" ref="BG45:BG50" si="207">AR45</f>
        <v>0</v>
      </c>
      <c r="BH45" s="1002">
        <f t="shared" ref="BH45:BH50" si="208">AS45*(1-X45)</f>
        <v>0</v>
      </c>
      <c r="BI45" s="1001">
        <f t="shared" ref="BI45:BI50" si="209">AT45</f>
        <v>0</v>
      </c>
      <c r="BJ45" s="1002">
        <f t="shared" ref="BJ45:BJ50" si="210">AQ45*(1-X45)</f>
        <v>0</v>
      </c>
      <c r="BK45" s="1001">
        <f t="shared" ref="BK45:BK50" si="211">AR45</f>
        <v>0</v>
      </c>
      <c r="BL45" s="1003">
        <f t="shared" ref="BL45:BL50" si="212">AW45*(1-X45)</f>
        <v>0</v>
      </c>
      <c r="BM45" s="1003">
        <f t="shared" ref="BM45:BM50" si="213">AX45</f>
        <v>0</v>
      </c>
      <c r="BN45" s="1002">
        <f t="shared" ref="BN45:BN50" si="214">BH45+BJ45+BL45</f>
        <v>0</v>
      </c>
      <c r="BO45" s="1003">
        <f>IFERROR((BH45*BI45+BJ45*BK45+BL45*BM45)/BN45,0)</f>
        <v>0</v>
      </c>
      <c r="BP45" s="1003">
        <f>IFERROR((BO45*BN45+BF45*BG45)/BD45,0)</f>
        <v>0</v>
      </c>
      <c r="BQ45" s="1004">
        <f t="shared" ref="BQ45:BQ50" si="215">BP45*BD45</f>
        <v>0</v>
      </c>
    </row>
    <row r="46" spans="1:69" s="25" customFormat="1" ht="15.6" customHeight="1">
      <c r="A46" s="119"/>
      <c r="B46" s="5">
        <v>55</v>
      </c>
      <c r="C46" s="5" t="s">
        <v>154</v>
      </c>
      <c r="D46" s="155" t="s">
        <v>160</v>
      </c>
      <c r="E46" s="155" t="s">
        <v>495</v>
      </c>
      <c r="F46" s="812" t="s">
        <v>679</v>
      </c>
      <c r="G46" s="847">
        <f t="shared" si="174"/>
        <v>0</v>
      </c>
      <c r="H46" s="821">
        <f t="shared" si="174"/>
        <v>0</v>
      </c>
      <c r="I46" s="962">
        <f t="shared" si="173"/>
        <v>0</v>
      </c>
      <c r="J46" s="847">
        <f t="shared" si="175"/>
        <v>0</v>
      </c>
      <c r="K46" s="962">
        <f t="shared" si="175"/>
        <v>0</v>
      </c>
      <c r="L46" s="966">
        <f t="shared" si="88"/>
        <v>0</v>
      </c>
      <c r="M46" s="962">
        <f t="shared" si="176"/>
        <v>0</v>
      </c>
      <c r="N46" s="847">
        <f t="shared" si="177"/>
        <v>0</v>
      </c>
      <c r="O46" s="811">
        <f t="shared" si="177"/>
        <v>0</v>
      </c>
      <c r="P46" s="821">
        <f t="shared" ref="P46:U55" si="216">P9</f>
        <v>0</v>
      </c>
      <c r="Q46" s="811">
        <f t="shared" si="216"/>
        <v>0</v>
      </c>
      <c r="R46" s="821">
        <f t="shared" si="216"/>
        <v>0</v>
      </c>
      <c r="S46" s="811">
        <f t="shared" si="216"/>
        <v>0</v>
      </c>
      <c r="T46" s="821">
        <f t="shared" si="216"/>
        <v>0</v>
      </c>
      <c r="U46" s="962">
        <f t="shared" si="216"/>
        <v>0</v>
      </c>
      <c r="V46" s="850"/>
      <c r="W46" s="822"/>
      <c r="X46" s="981"/>
      <c r="Y46" s="990">
        <f t="shared" si="178"/>
        <v>0</v>
      </c>
      <c r="Z46" s="845">
        <f t="shared" si="179"/>
        <v>0</v>
      </c>
      <c r="AA46" s="845">
        <f t="shared" si="180"/>
        <v>0</v>
      </c>
      <c r="AB46" s="845">
        <f t="shared" si="181"/>
        <v>0</v>
      </c>
      <c r="AC46" s="832">
        <f>K46+IR_REF!T9+IR_REF!AB9</f>
        <v>1.4184375000000003E-2</v>
      </c>
      <c r="AD46" s="845">
        <f t="shared" si="182"/>
        <v>0</v>
      </c>
      <c r="AE46" s="846">
        <f t="shared" si="183"/>
        <v>0</v>
      </c>
      <c r="AF46" s="845">
        <f t="shared" si="184"/>
        <v>0</v>
      </c>
      <c r="AG46" s="846">
        <f t="shared" si="185"/>
        <v>0</v>
      </c>
      <c r="AH46" s="821">
        <f t="shared" si="186"/>
        <v>0</v>
      </c>
      <c r="AI46" s="846">
        <f t="shared" si="187"/>
        <v>0</v>
      </c>
      <c r="AJ46" s="821">
        <f t="shared" si="188"/>
        <v>0</v>
      </c>
      <c r="AK46" s="811">
        <f t="shared" ref="AK46:AK61" si="217">IFERROR((AD46*AE46+AF46*AG46+AH46*AI46)/AJ46,0)</f>
        <v>0</v>
      </c>
      <c r="AL46" s="811">
        <f t="shared" ref="AL46:AL61" si="218">IFERROR((AK46*AJ46+AB46*AC46)/Z46,0)</f>
        <v>0</v>
      </c>
      <c r="AM46" s="849">
        <f t="shared" si="189"/>
        <v>0</v>
      </c>
      <c r="AN46" s="847">
        <f t="shared" si="190"/>
        <v>0</v>
      </c>
      <c r="AO46" s="821">
        <f t="shared" si="191"/>
        <v>0</v>
      </c>
      <c r="AP46" s="821">
        <f t="shared" si="192"/>
        <v>0</v>
      </c>
      <c r="AQ46" s="821">
        <f t="shared" si="193"/>
        <v>0</v>
      </c>
      <c r="AR46" s="811">
        <f t="shared" si="194"/>
        <v>1.4184375000000003E-2</v>
      </c>
      <c r="AS46" s="821">
        <f t="shared" si="195"/>
        <v>0</v>
      </c>
      <c r="AT46" s="811">
        <f t="shared" si="196"/>
        <v>1.4184375000000003E-2</v>
      </c>
      <c r="AU46" s="821">
        <f t="shared" si="197"/>
        <v>0</v>
      </c>
      <c r="AV46" s="811">
        <f t="shared" si="198"/>
        <v>0</v>
      </c>
      <c r="AW46" s="821">
        <f t="shared" si="199"/>
        <v>0</v>
      </c>
      <c r="AX46" s="811">
        <f t="shared" si="200"/>
        <v>0</v>
      </c>
      <c r="AY46" s="821">
        <f t="shared" si="201"/>
        <v>0</v>
      </c>
      <c r="AZ46" s="848">
        <f t="shared" ref="AZ46:AZ61" si="219">IFERROR((AS46*AT46+AU46*AV46+AW46*AX46)/AY46,0)</f>
        <v>0</v>
      </c>
      <c r="BA46" s="811">
        <f t="shared" ref="BA46:BA61" si="220">IFERROR((AZ46*AY46+AQ46*AR46)/AO46,0)</f>
        <v>0</v>
      </c>
      <c r="BB46" s="849">
        <f t="shared" si="202"/>
        <v>0</v>
      </c>
      <c r="BC46" s="847">
        <f t="shared" si="203"/>
        <v>0</v>
      </c>
      <c r="BD46" s="821">
        <f t="shared" si="204"/>
        <v>0</v>
      </c>
      <c r="BE46" s="821">
        <f t="shared" si="205"/>
        <v>0</v>
      </c>
      <c r="BF46" s="821">
        <f t="shared" si="206"/>
        <v>0</v>
      </c>
      <c r="BG46" s="811">
        <f t="shared" si="207"/>
        <v>1.4184375000000003E-2</v>
      </c>
      <c r="BH46" s="821">
        <f t="shared" si="208"/>
        <v>0</v>
      </c>
      <c r="BI46" s="846">
        <f t="shared" si="209"/>
        <v>1.4184375000000003E-2</v>
      </c>
      <c r="BJ46" s="821">
        <f t="shared" si="210"/>
        <v>0</v>
      </c>
      <c r="BK46" s="846">
        <f t="shared" si="211"/>
        <v>1.4184375000000003E-2</v>
      </c>
      <c r="BL46" s="811">
        <f t="shared" si="212"/>
        <v>0</v>
      </c>
      <c r="BM46" s="811">
        <f t="shared" si="213"/>
        <v>0</v>
      </c>
      <c r="BN46" s="821">
        <f t="shared" si="214"/>
        <v>0</v>
      </c>
      <c r="BO46" s="811">
        <f t="shared" ref="BO46:BO61" si="221">IFERROR((BH46*BI46+BJ46*BK46+BL46*BM46)/BN46,0)</f>
        <v>0</v>
      </c>
      <c r="BP46" s="811">
        <f t="shared" ref="BP46:BP61" si="222">IFERROR((BO46*BN46+BF46*BG46)/BD46,0)</f>
        <v>0</v>
      </c>
      <c r="BQ46" s="849">
        <f t="shared" si="215"/>
        <v>0</v>
      </c>
    </row>
    <row r="47" spans="1:69" s="25" customFormat="1" ht="15.6" customHeight="1">
      <c r="A47" s="119"/>
      <c r="B47" s="5">
        <v>56</v>
      </c>
      <c r="C47" s="5" t="s">
        <v>154</v>
      </c>
      <c r="D47" s="155" t="s">
        <v>160</v>
      </c>
      <c r="E47" s="155" t="s">
        <v>495</v>
      </c>
      <c r="F47" s="812" t="s">
        <v>594</v>
      </c>
      <c r="G47" s="847">
        <f t="shared" si="174"/>
        <v>0</v>
      </c>
      <c r="H47" s="821">
        <f t="shared" si="174"/>
        <v>0</v>
      </c>
      <c r="I47" s="962">
        <f t="shared" si="173"/>
        <v>0</v>
      </c>
      <c r="J47" s="847">
        <f t="shared" si="175"/>
        <v>0</v>
      </c>
      <c r="K47" s="962">
        <f t="shared" si="175"/>
        <v>0</v>
      </c>
      <c r="L47" s="966">
        <f t="shared" si="88"/>
        <v>0</v>
      </c>
      <c r="M47" s="962">
        <f t="shared" si="176"/>
        <v>0</v>
      </c>
      <c r="N47" s="847">
        <f t="shared" si="177"/>
        <v>0</v>
      </c>
      <c r="O47" s="811">
        <f t="shared" si="177"/>
        <v>0</v>
      </c>
      <c r="P47" s="821">
        <f t="shared" si="216"/>
        <v>0</v>
      </c>
      <c r="Q47" s="811">
        <f t="shared" si="216"/>
        <v>0</v>
      </c>
      <c r="R47" s="821">
        <f t="shared" si="216"/>
        <v>0</v>
      </c>
      <c r="S47" s="811">
        <f t="shared" si="216"/>
        <v>0</v>
      </c>
      <c r="T47" s="821">
        <f t="shared" si="216"/>
        <v>0</v>
      </c>
      <c r="U47" s="962">
        <f t="shared" si="216"/>
        <v>0</v>
      </c>
      <c r="V47" s="982"/>
      <c r="W47" s="823"/>
      <c r="X47" s="983"/>
      <c r="Y47" s="990">
        <f t="shared" si="178"/>
        <v>0</v>
      </c>
      <c r="Z47" s="845">
        <f t="shared" si="179"/>
        <v>0</v>
      </c>
      <c r="AA47" s="845">
        <f t="shared" si="180"/>
        <v>0</v>
      </c>
      <c r="AB47" s="845">
        <f t="shared" si="181"/>
        <v>0</v>
      </c>
      <c r="AC47" s="832">
        <f>K47+IR_REF!T10+IR_REF!AB10</f>
        <v>1.8078125000000004E-2</v>
      </c>
      <c r="AD47" s="845">
        <f t="shared" si="182"/>
        <v>0</v>
      </c>
      <c r="AE47" s="846">
        <f t="shared" si="183"/>
        <v>0</v>
      </c>
      <c r="AF47" s="845">
        <f t="shared" si="184"/>
        <v>0</v>
      </c>
      <c r="AG47" s="846">
        <f t="shared" si="185"/>
        <v>0</v>
      </c>
      <c r="AH47" s="821">
        <f t="shared" si="186"/>
        <v>0</v>
      </c>
      <c r="AI47" s="846">
        <f t="shared" si="187"/>
        <v>0</v>
      </c>
      <c r="AJ47" s="821">
        <f t="shared" si="188"/>
        <v>0</v>
      </c>
      <c r="AK47" s="811">
        <f t="shared" si="217"/>
        <v>0</v>
      </c>
      <c r="AL47" s="811">
        <f t="shared" si="218"/>
        <v>0</v>
      </c>
      <c r="AM47" s="849">
        <f t="shared" si="189"/>
        <v>0</v>
      </c>
      <c r="AN47" s="847">
        <f t="shared" si="190"/>
        <v>0</v>
      </c>
      <c r="AO47" s="821">
        <f t="shared" si="191"/>
        <v>0</v>
      </c>
      <c r="AP47" s="821">
        <f t="shared" si="192"/>
        <v>0</v>
      </c>
      <c r="AQ47" s="821">
        <f t="shared" si="193"/>
        <v>0</v>
      </c>
      <c r="AR47" s="811">
        <f t="shared" si="194"/>
        <v>1.8078125000000004E-2</v>
      </c>
      <c r="AS47" s="821">
        <f t="shared" si="195"/>
        <v>0</v>
      </c>
      <c r="AT47" s="811">
        <f t="shared" si="196"/>
        <v>1.8078125000000004E-2</v>
      </c>
      <c r="AU47" s="821">
        <f t="shared" si="197"/>
        <v>0</v>
      </c>
      <c r="AV47" s="811">
        <f t="shared" si="198"/>
        <v>0</v>
      </c>
      <c r="AW47" s="821">
        <f t="shared" si="199"/>
        <v>0</v>
      </c>
      <c r="AX47" s="811">
        <f t="shared" si="200"/>
        <v>0</v>
      </c>
      <c r="AY47" s="821">
        <f t="shared" si="201"/>
        <v>0</v>
      </c>
      <c r="AZ47" s="848">
        <f t="shared" si="219"/>
        <v>0</v>
      </c>
      <c r="BA47" s="811">
        <f t="shared" si="220"/>
        <v>0</v>
      </c>
      <c r="BB47" s="849">
        <f t="shared" si="202"/>
        <v>0</v>
      </c>
      <c r="BC47" s="847">
        <f t="shared" si="203"/>
        <v>0</v>
      </c>
      <c r="BD47" s="821">
        <f t="shared" si="204"/>
        <v>0</v>
      </c>
      <c r="BE47" s="821">
        <f t="shared" si="205"/>
        <v>0</v>
      </c>
      <c r="BF47" s="821">
        <f t="shared" si="206"/>
        <v>0</v>
      </c>
      <c r="BG47" s="811">
        <f t="shared" si="207"/>
        <v>1.8078125000000004E-2</v>
      </c>
      <c r="BH47" s="821">
        <f t="shared" si="208"/>
        <v>0</v>
      </c>
      <c r="BI47" s="846">
        <f t="shared" si="209"/>
        <v>1.8078125000000004E-2</v>
      </c>
      <c r="BJ47" s="821">
        <f t="shared" si="210"/>
        <v>0</v>
      </c>
      <c r="BK47" s="846">
        <f t="shared" si="211"/>
        <v>1.8078125000000004E-2</v>
      </c>
      <c r="BL47" s="811">
        <f t="shared" si="212"/>
        <v>0</v>
      </c>
      <c r="BM47" s="811">
        <f t="shared" si="213"/>
        <v>0</v>
      </c>
      <c r="BN47" s="821">
        <f t="shared" si="214"/>
        <v>0</v>
      </c>
      <c r="BO47" s="811">
        <f t="shared" si="221"/>
        <v>0</v>
      </c>
      <c r="BP47" s="811">
        <f t="shared" si="222"/>
        <v>0</v>
      </c>
      <c r="BQ47" s="849">
        <f t="shared" si="215"/>
        <v>0</v>
      </c>
    </row>
    <row r="48" spans="1:69" s="25" customFormat="1" ht="15.6" customHeight="1">
      <c r="A48" s="119"/>
      <c r="B48" s="5">
        <v>57</v>
      </c>
      <c r="C48" s="5" t="s">
        <v>154</v>
      </c>
      <c r="D48" s="155" t="s">
        <v>160</v>
      </c>
      <c r="E48" s="155" t="s">
        <v>495</v>
      </c>
      <c r="F48" s="812" t="s">
        <v>595</v>
      </c>
      <c r="G48" s="847">
        <f t="shared" si="174"/>
        <v>0</v>
      </c>
      <c r="H48" s="821">
        <f t="shared" si="174"/>
        <v>0</v>
      </c>
      <c r="I48" s="962">
        <f t="shared" si="173"/>
        <v>0</v>
      </c>
      <c r="J48" s="847">
        <f t="shared" si="175"/>
        <v>0</v>
      </c>
      <c r="K48" s="962">
        <f t="shared" si="175"/>
        <v>0</v>
      </c>
      <c r="L48" s="966">
        <f t="shared" si="88"/>
        <v>0</v>
      </c>
      <c r="M48" s="962">
        <f t="shared" si="176"/>
        <v>0</v>
      </c>
      <c r="N48" s="847">
        <f t="shared" si="177"/>
        <v>0</v>
      </c>
      <c r="O48" s="811">
        <f t="shared" si="177"/>
        <v>0</v>
      </c>
      <c r="P48" s="821">
        <f t="shared" si="216"/>
        <v>0</v>
      </c>
      <c r="Q48" s="811">
        <f t="shared" si="216"/>
        <v>0</v>
      </c>
      <c r="R48" s="821">
        <f t="shared" si="216"/>
        <v>0</v>
      </c>
      <c r="S48" s="811">
        <f t="shared" si="216"/>
        <v>0</v>
      </c>
      <c r="T48" s="821">
        <f t="shared" si="216"/>
        <v>0</v>
      </c>
      <c r="U48" s="962">
        <f t="shared" si="216"/>
        <v>0</v>
      </c>
      <c r="V48" s="982"/>
      <c r="W48" s="823"/>
      <c r="X48" s="983"/>
      <c r="Y48" s="990">
        <f t="shared" si="178"/>
        <v>0</v>
      </c>
      <c r="Z48" s="845">
        <f t="shared" si="179"/>
        <v>0</v>
      </c>
      <c r="AA48" s="845">
        <f t="shared" si="180"/>
        <v>0</v>
      </c>
      <c r="AB48" s="845">
        <f t="shared" si="181"/>
        <v>0</v>
      </c>
      <c r="AC48" s="832">
        <f>K48+IR_REF!T11+IR_REF!AB11</f>
        <v>1.2515625000000002E-2</v>
      </c>
      <c r="AD48" s="845">
        <f t="shared" si="182"/>
        <v>0</v>
      </c>
      <c r="AE48" s="846">
        <f t="shared" si="183"/>
        <v>0</v>
      </c>
      <c r="AF48" s="845">
        <f t="shared" si="184"/>
        <v>0</v>
      </c>
      <c r="AG48" s="846">
        <f t="shared" si="185"/>
        <v>0</v>
      </c>
      <c r="AH48" s="821">
        <f t="shared" si="186"/>
        <v>0</v>
      </c>
      <c r="AI48" s="846">
        <f t="shared" si="187"/>
        <v>0</v>
      </c>
      <c r="AJ48" s="821">
        <f t="shared" si="188"/>
        <v>0</v>
      </c>
      <c r="AK48" s="811">
        <f t="shared" si="217"/>
        <v>0</v>
      </c>
      <c r="AL48" s="811">
        <f t="shared" si="218"/>
        <v>0</v>
      </c>
      <c r="AM48" s="849">
        <f t="shared" si="189"/>
        <v>0</v>
      </c>
      <c r="AN48" s="847">
        <f t="shared" si="190"/>
        <v>0</v>
      </c>
      <c r="AO48" s="821">
        <f t="shared" si="191"/>
        <v>0</v>
      </c>
      <c r="AP48" s="821">
        <f t="shared" si="192"/>
        <v>0</v>
      </c>
      <c r="AQ48" s="821">
        <f t="shared" si="193"/>
        <v>0</v>
      </c>
      <c r="AR48" s="811">
        <f t="shared" si="194"/>
        <v>1.2515625000000002E-2</v>
      </c>
      <c r="AS48" s="821">
        <f t="shared" si="195"/>
        <v>0</v>
      </c>
      <c r="AT48" s="811">
        <f t="shared" si="196"/>
        <v>1.2515625000000002E-2</v>
      </c>
      <c r="AU48" s="821">
        <f t="shared" si="197"/>
        <v>0</v>
      </c>
      <c r="AV48" s="811">
        <f t="shared" si="198"/>
        <v>0</v>
      </c>
      <c r="AW48" s="821">
        <f t="shared" si="199"/>
        <v>0</v>
      </c>
      <c r="AX48" s="811">
        <f t="shared" si="200"/>
        <v>0</v>
      </c>
      <c r="AY48" s="821">
        <f t="shared" si="201"/>
        <v>0</v>
      </c>
      <c r="AZ48" s="848">
        <f t="shared" si="219"/>
        <v>0</v>
      </c>
      <c r="BA48" s="811">
        <f t="shared" si="220"/>
        <v>0</v>
      </c>
      <c r="BB48" s="849">
        <f t="shared" si="202"/>
        <v>0</v>
      </c>
      <c r="BC48" s="847">
        <f t="shared" si="203"/>
        <v>0</v>
      </c>
      <c r="BD48" s="821">
        <f t="shared" si="204"/>
        <v>0</v>
      </c>
      <c r="BE48" s="821">
        <f t="shared" si="205"/>
        <v>0</v>
      </c>
      <c r="BF48" s="821">
        <f t="shared" si="206"/>
        <v>0</v>
      </c>
      <c r="BG48" s="811">
        <f t="shared" si="207"/>
        <v>1.2515625000000002E-2</v>
      </c>
      <c r="BH48" s="821">
        <f t="shared" si="208"/>
        <v>0</v>
      </c>
      <c r="BI48" s="846">
        <f t="shared" si="209"/>
        <v>1.2515625000000002E-2</v>
      </c>
      <c r="BJ48" s="821">
        <f t="shared" si="210"/>
        <v>0</v>
      </c>
      <c r="BK48" s="846">
        <f t="shared" si="211"/>
        <v>1.2515625000000002E-2</v>
      </c>
      <c r="BL48" s="811">
        <f t="shared" si="212"/>
        <v>0</v>
      </c>
      <c r="BM48" s="811">
        <f t="shared" si="213"/>
        <v>0</v>
      </c>
      <c r="BN48" s="821">
        <f t="shared" si="214"/>
        <v>0</v>
      </c>
      <c r="BO48" s="811">
        <f t="shared" si="221"/>
        <v>0</v>
      </c>
      <c r="BP48" s="811">
        <f t="shared" si="222"/>
        <v>0</v>
      </c>
      <c r="BQ48" s="849">
        <f t="shared" si="215"/>
        <v>0</v>
      </c>
    </row>
    <row r="49" spans="1:69" s="25" customFormat="1" ht="15.6" customHeight="1">
      <c r="A49" s="119"/>
      <c r="B49" s="5">
        <v>58</v>
      </c>
      <c r="C49" s="5" t="s">
        <v>154</v>
      </c>
      <c r="D49" s="155" t="s">
        <v>160</v>
      </c>
      <c r="E49" s="155" t="s">
        <v>495</v>
      </c>
      <c r="F49" s="812" t="s">
        <v>596</v>
      </c>
      <c r="G49" s="847">
        <f t="shared" si="174"/>
        <v>0</v>
      </c>
      <c r="H49" s="821">
        <f t="shared" si="174"/>
        <v>0</v>
      </c>
      <c r="I49" s="962">
        <f t="shared" si="173"/>
        <v>0</v>
      </c>
      <c r="J49" s="847">
        <f t="shared" si="175"/>
        <v>0</v>
      </c>
      <c r="K49" s="962">
        <f t="shared" si="175"/>
        <v>0</v>
      </c>
      <c r="L49" s="966">
        <f t="shared" si="88"/>
        <v>0</v>
      </c>
      <c r="M49" s="962">
        <f t="shared" si="176"/>
        <v>0</v>
      </c>
      <c r="N49" s="847">
        <f t="shared" si="177"/>
        <v>0</v>
      </c>
      <c r="O49" s="811">
        <f t="shared" si="177"/>
        <v>0</v>
      </c>
      <c r="P49" s="821">
        <f t="shared" si="216"/>
        <v>0</v>
      </c>
      <c r="Q49" s="811">
        <f t="shared" si="216"/>
        <v>0</v>
      </c>
      <c r="R49" s="821">
        <f t="shared" si="216"/>
        <v>0</v>
      </c>
      <c r="S49" s="811">
        <f t="shared" si="216"/>
        <v>0</v>
      </c>
      <c r="T49" s="821">
        <f t="shared" si="216"/>
        <v>0</v>
      </c>
      <c r="U49" s="962">
        <f t="shared" si="216"/>
        <v>0</v>
      </c>
      <c r="V49" s="982"/>
      <c r="W49" s="823"/>
      <c r="X49" s="983"/>
      <c r="Y49" s="990">
        <f t="shared" si="178"/>
        <v>0</v>
      </c>
      <c r="Z49" s="845">
        <f t="shared" si="179"/>
        <v>0</v>
      </c>
      <c r="AA49" s="845">
        <f t="shared" si="180"/>
        <v>0</v>
      </c>
      <c r="AB49" s="845">
        <f t="shared" si="181"/>
        <v>0</v>
      </c>
      <c r="AC49" s="832">
        <f>K49+IR_REF!T12+IR_REF!AB12</f>
        <v>2.2945312500000006E-3</v>
      </c>
      <c r="AD49" s="845">
        <f t="shared" si="182"/>
        <v>0</v>
      </c>
      <c r="AE49" s="846">
        <f t="shared" si="183"/>
        <v>0</v>
      </c>
      <c r="AF49" s="845">
        <f t="shared" si="184"/>
        <v>0</v>
      </c>
      <c r="AG49" s="846">
        <f t="shared" si="185"/>
        <v>0</v>
      </c>
      <c r="AH49" s="821">
        <f t="shared" si="186"/>
        <v>0</v>
      </c>
      <c r="AI49" s="846">
        <f t="shared" si="187"/>
        <v>0</v>
      </c>
      <c r="AJ49" s="821">
        <f t="shared" si="188"/>
        <v>0</v>
      </c>
      <c r="AK49" s="811">
        <f t="shared" si="217"/>
        <v>0</v>
      </c>
      <c r="AL49" s="811">
        <f t="shared" si="218"/>
        <v>0</v>
      </c>
      <c r="AM49" s="849">
        <f t="shared" si="189"/>
        <v>0</v>
      </c>
      <c r="AN49" s="847">
        <f t="shared" si="190"/>
        <v>0</v>
      </c>
      <c r="AO49" s="821">
        <f t="shared" si="191"/>
        <v>0</v>
      </c>
      <c r="AP49" s="821">
        <f t="shared" si="192"/>
        <v>0</v>
      </c>
      <c r="AQ49" s="821">
        <f t="shared" si="193"/>
        <v>0</v>
      </c>
      <c r="AR49" s="811">
        <f t="shared" si="194"/>
        <v>2.2945312500000006E-3</v>
      </c>
      <c r="AS49" s="821">
        <f t="shared" si="195"/>
        <v>0</v>
      </c>
      <c r="AT49" s="811">
        <f t="shared" si="196"/>
        <v>2.2945312500000006E-3</v>
      </c>
      <c r="AU49" s="821">
        <f t="shared" si="197"/>
        <v>0</v>
      </c>
      <c r="AV49" s="811">
        <f t="shared" si="198"/>
        <v>0</v>
      </c>
      <c r="AW49" s="821">
        <f t="shared" si="199"/>
        <v>0</v>
      </c>
      <c r="AX49" s="811">
        <f t="shared" si="200"/>
        <v>0</v>
      </c>
      <c r="AY49" s="821">
        <f t="shared" si="201"/>
        <v>0</v>
      </c>
      <c r="AZ49" s="848">
        <f t="shared" si="219"/>
        <v>0</v>
      </c>
      <c r="BA49" s="811">
        <f t="shared" si="220"/>
        <v>0</v>
      </c>
      <c r="BB49" s="849">
        <f t="shared" si="202"/>
        <v>0</v>
      </c>
      <c r="BC49" s="847">
        <f t="shared" si="203"/>
        <v>0</v>
      </c>
      <c r="BD49" s="821">
        <f t="shared" si="204"/>
        <v>0</v>
      </c>
      <c r="BE49" s="821">
        <f t="shared" si="205"/>
        <v>0</v>
      </c>
      <c r="BF49" s="821">
        <f t="shared" si="206"/>
        <v>0</v>
      </c>
      <c r="BG49" s="811">
        <f t="shared" si="207"/>
        <v>2.2945312500000006E-3</v>
      </c>
      <c r="BH49" s="821">
        <f t="shared" si="208"/>
        <v>0</v>
      </c>
      <c r="BI49" s="846">
        <f t="shared" si="209"/>
        <v>2.2945312500000006E-3</v>
      </c>
      <c r="BJ49" s="821">
        <f t="shared" si="210"/>
        <v>0</v>
      </c>
      <c r="BK49" s="846">
        <f t="shared" si="211"/>
        <v>2.2945312500000006E-3</v>
      </c>
      <c r="BL49" s="811">
        <f t="shared" si="212"/>
        <v>0</v>
      </c>
      <c r="BM49" s="811">
        <f t="shared" si="213"/>
        <v>0</v>
      </c>
      <c r="BN49" s="821">
        <f t="shared" si="214"/>
        <v>0</v>
      </c>
      <c r="BO49" s="811">
        <f t="shared" si="221"/>
        <v>0</v>
      </c>
      <c r="BP49" s="811">
        <f t="shared" si="222"/>
        <v>0</v>
      </c>
      <c r="BQ49" s="849">
        <f t="shared" si="215"/>
        <v>0</v>
      </c>
    </row>
    <row r="50" spans="1:69" s="25" customFormat="1" ht="15.6" customHeight="1">
      <c r="A50" s="119"/>
      <c r="B50" s="5">
        <v>59</v>
      </c>
      <c r="C50" s="5" t="s">
        <v>154</v>
      </c>
      <c r="D50" s="155" t="s">
        <v>160</v>
      </c>
      <c r="E50" s="155" t="s">
        <v>495</v>
      </c>
      <c r="F50" s="812" t="s">
        <v>597</v>
      </c>
      <c r="G50" s="847">
        <f t="shared" si="174"/>
        <v>0</v>
      </c>
      <c r="H50" s="821">
        <f t="shared" si="174"/>
        <v>0</v>
      </c>
      <c r="I50" s="962">
        <f t="shared" si="173"/>
        <v>0</v>
      </c>
      <c r="J50" s="847">
        <f t="shared" si="175"/>
        <v>0</v>
      </c>
      <c r="K50" s="962">
        <f t="shared" si="175"/>
        <v>0</v>
      </c>
      <c r="L50" s="966">
        <f>N50+P50+R50+T50</f>
        <v>0</v>
      </c>
      <c r="M50" s="962">
        <f t="shared" si="176"/>
        <v>0</v>
      </c>
      <c r="N50" s="847">
        <f t="shared" si="177"/>
        <v>0</v>
      </c>
      <c r="O50" s="811">
        <f t="shared" si="177"/>
        <v>0</v>
      </c>
      <c r="P50" s="821">
        <f t="shared" si="216"/>
        <v>0</v>
      </c>
      <c r="Q50" s="811">
        <f t="shared" si="216"/>
        <v>0</v>
      </c>
      <c r="R50" s="821">
        <f t="shared" si="216"/>
        <v>0</v>
      </c>
      <c r="S50" s="811">
        <f t="shared" si="216"/>
        <v>0</v>
      </c>
      <c r="T50" s="821">
        <f t="shared" si="216"/>
        <v>0</v>
      </c>
      <c r="U50" s="962">
        <f t="shared" si="216"/>
        <v>0</v>
      </c>
      <c r="V50" s="984" t="e">
        <f>(CSV_CR_SCEN!Z189+CSV_CR_SCEN!AB189+CSV_CR_SCEN!Z193+CSV_CR_SCEN!AB193+CSV_CR_SCEN!Z200+CSV_CR_SCEN!AB200)/(CSV_CR_SCEN!H189+CSV_CR_SCEN!I189+CSV_CR_SCEN!H193+CSV_CR_SCEN!I193+CSV_CR_SCEN!H200+CSV_CR_SCEN!I200)</f>
        <v>#DIV/0!</v>
      </c>
      <c r="W50" s="816" t="e">
        <f>(CSV_CR_SCEN!Z211+CSV_CR_SCEN!AB211+CSV_CR_SCEN!Z215+CSV_CR_SCEN!AB215+CSV_CR_SCEN!Z222+CSV_CR_SCEN!AB222)/(CSV_CR_SCEN!H211+CSV_CR_SCEN!I211+CSV_CR_SCEN!H215+CSV_CR_SCEN!I215+CSV_CR_SCEN!H222+CSV_CR_SCEN!I222)</f>
        <v>#DIV/0!</v>
      </c>
      <c r="X50" s="986" t="e">
        <f>(CSV_CR_SCEN!Z233+CSV_CR_SCEN!AB233+CSV_CR_SCEN!Z237+CSV_CR_SCEN!AB237+CSV_CR_SCEN!Z244+CSV_CR_SCEN!AB244)/(CSV_CR_SCEN!H233+CSV_CR_SCEN!I233+CSV_CR_SCEN!H237+CSV_CR_SCEN!I237+CSV_CR_SCEN!H244+CSV_CR_SCEN!I244)</f>
        <v>#DIV/0!</v>
      </c>
      <c r="Y50" s="990">
        <f t="shared" si="178"/>
        <v>0</v>
      </c>
      <c r="Z50" s="845" t="e">
        <f t="shared" si="179"/>
        <v>#DIV/0!</v>
      </c>
      <c r="AA50" s="845" t="e">
        <f t="shared" si="180"/>
        <v>#DIV/0!</v>
      </c>
      <c r="AB50" s="845" t="e">
        <f t="shared" si="181"/>
        <v>#DIV/0!</v>
      </c>
      <c r="AC50" s="832">
        <f>K50+IR_REF!T13+IR_REF!AB13</f>
        <v>1.2807656249999999E-2</v>
      </c>
      <c r="AD50" s="845" t="e">
        <f t="shared" si="182"/>
        <v>#DIV/0!</v>
      </c>
      <c r="AE50" s="846">
        <f t="shared" si="183"/>
        <v>0</v>
      </c>
      <c r="AF50" s="845" t="e">
        <f t="shared" si="184"/>
        <v>#DIV/0!</v>
      </c>
      <c r="AG50" s="846">
        <f t="shared" si="185"/>
        <v>0</v>
      </c>
      <c r="AH50" s="821" t="e">
        <f t="shared" si="186"/>
        <v>#DIV/0!</v>
      </c>
      <c r="AI50" s="846">
        <f t="shared" si="187"/>
        <v>0</v>
      </c>
      <c r="AJ50" s="821" t="e">
        <f t="shared" si="188"/>
        <v>#DIV/0!</v>
      </c>
      <c r="AK50" s="811">
        <f t="shared" si="217"/>
        <v>0</v>
      </c>
      <c r="AL50" s="811">
        <f t="shared" si="218"/>
        <v>0</v>
      </c>
      <c r="AM50" s="849" t="e">
        <f t="shared" si="189"/>
        <v>#DIV/0!</v>
      </c>
      <c r="AN50" s="847" t="e">
        <f t="shared" si="190"/>
        <v>#DIV/0!</v>
      </c>
      <c r="AO50" s="821" t="e">
        <f t="shared" si="191"/>
        <v>#DIV/0!</v>
      </c>
      <c r="AP50" s="821" t="e">
        <f t="shared" si="192"/>
        <v>#DIV/0!</v>
      </c>
      <c r="AQ50" s="821" t="e">
        <f t="shared" si="193"/>
        <v>#DIV/0!</v>
      </c>
      <c r="AR50" s="811">
        <f t="shared" si="194"/>
        <v>1.2807656249999999E-2</v>
      </c>
      <c r="AS50" s="821" t="e">
        <f t="shared" si="195"/>
        <v>#DIV/0!</v>
      </c>
      <c r="AT50" s="811">
        <f t="shared" si="196"/>
        <v>1.2807656249999999E-2</v>
      </c>
      <c r="AU50" s="821" t="e">
        <f t="shared" si="197"/>
        <v>#DIV/0!</v>
      </c>
      <c r="AV50" s="811">
        <f t="shared" si="198"/>
        <v>0</v>
      </c>
      <c r="AW50" s="821" t="e">
        <f t="shared" si="199"/>
        <v>#DIV/0!</v>
      </c>
      <c r="AX50" s="811">
        <f t="shared" si="200"/>
        <v>0</v>
      </c>
      <c r="AY50" s="821" t="e">
        <f t="shared" si="201"/>
        <v>#DIV/0!</v>
      </c>
      <c r="AZ50" s="848">
        <f t="shared" si="219"/>
        <v>0</v>
      </c>
      <c r="BA50" s="811">
        <f t="shared" si="220"/>
        <v>0</v>
      </c>
      <c r="BB50" s="849" t="e">
        <f t="shared" si="202"/>
        <v>#DIV/0!</v>
      </c>
      <c r="BC50" s="847" t="e">
        <f t="shared" si="203"/>
        <v>#DIV/0!</v>
      </c>
      <c r="BD50" s="821" t="e">
        <f t="shared" si="204"/>
        <v>#DIV/0!</v>
      </c>
      <c r="BE50" s="821" t="e">
        <f t="shared" si="205"/>
        <v>#DIV/0!</v>
      </c>
      <c r="BF50" s="821" t="e">
        <f t="shared" si="206"/>
        <v>#DIV/0!</v>
      </c>
      <c r="BG50" s="811">
        <f t="shared" si="207"/>
        <v>1.2807656249999999E-2</v>
      </c>
      <c r="BH50" s="821" t="e">
        <f t="shared" si="208"/>
        <v>#DIV/0!</v>
      </c>
      <c r="BI50" s="846">
        <f t="shared" si="209"/>
        <v>1.2807656249999999E-2</v>
      </c>
      <c r="BJ50" s="821" t="e">
        <f t="shared" si="210"/>
        <v>#DIV/0!</v>
      </c>
      <c r="BK50" s="846">
        <f t="shared" si="211"/>
        <v>1.2807656249999999E-2</v>
      </c>
      <c r="BL50" s="811" t="e">
        <f t="shared" si="212"/>
        <v>#DIV/0!</v>
      </c>
      <c r="BM50" s="811">
        <f t="shared" si="213"/>
        <v>0</v>
      </c>
      <c r="BN50" s="821" t="e">
        <f t="shared" si="214"/>
        <v>#DIV/0!</v>
      </c>
      <c r="BO50" s="811">
        <f t="shared" si="221"/>
        <v>0</v>
      </c>
      <c r="BP50" s="811">
        <f t="shared" si="222"/>
        <v>0</v>
      </c>
      <c r="BQ50" s="849" t="e">
        <f t="shared" si="215"/>
        <v>#DIV/0!</v>
      </c>
    </row>
    <row r="51" spans="1:69" s="25" customFormat="1" ht="15.6" customHeight="1">
      <c r="A51" s="119"/>
      <c r="B51" s="5">
        <v>60</v>
      </c>
      <c r="C51" s="5" t="s">
        <v>154</v>
      </c>
      <c r="D51" s="155" t="s">
        <v>160</v>
      </c>
      <c r="E51" s="155" t="s">
        <v>495</v>
      </c>
      <c r="F51" s="812" t="s">
        <v>496</v>
      </c>
      <c r="G51" s="847">
        <f t="shared" si="174"/>
        <v>0</v>
      </c>
      <c r="H51" s="821">
        <f t="shared" si="174"/>
        <v>0</v>
      </c>
      <c r="I51" s="962">
        <f t="shared" si="173"/>
        <v>0</v>
      </c>
      <c r="J51" s="847">
        <f t="shared" si="175"/>
        <v>0</v>
      </c>
      <c r="K51" s="962">
        <f t="shared" si="175"/>
        <v>0</v>
      </c>
      <c r="L51" s="966">
        <f t="shared" ref="L51:L80" si="223">N51+P51+R51+T51</f>
        <v>0</v>
      </c>
      <c r="M51" s="962">
        <f t="shared" si="176"/>
        <v>0</v>
      </c>
      <c r="N51" s="847">
        <f t="shared" si="177"/>
        <v>0</v>
      </c>
      <c r="O51" s="811">
        <f t="shared" si="177"/>
        <v>0</v>
      </c>
      <c r="P51" s="821">
        <f t="shared" si="216"/>
        <v>0</v>
      </c>
      <c r="Q51" s="811">
        <f t="shared" si="216"/>
        <v>0</v>
      </c>
      <c r="R51" s="821">
        <f t="shared" si="216"/>
        <v>0</v>
      </c>
      <c r="S51" s="811">
        <f t="shared" si="216"/>
        <v>0</v>
      </c>
      <c r="T51" s="821">
        <f t="shared" si="216"/>
        <v>0</v>
      </c>
      <c r="U51" s="962">
        <f t="shared" si="216"/>
        <v>0</v>
      </c>
      <c r="V51" s="984" t="e">
        <f>(CSV_CR_SCEN!Z201+CSV_CR_SCEN!AB201+CSV_CR_SCEN!Z202+CSV_CR_SCEN!AB202)/(CSV_CR_SCEN!H201+CSV_CR_SCEN!I201+CSV_CR_SCEN!H202+CSV_CR_SCEN!I202)</f>
        <v>#DIV/0!</v>
      </c>
      <c r="W51" s="816" t="e">
        <f>(CSV_CR_SCEN!Z223+CSV_CR_SCEN!AB223+CSV_CR_SCEN!Z224+CSV_CR_SCEN!AB224)/(CSV_CR_SCEN!H223+CSV_CR_SCEN!I223+CSV_CR_SCEN!H224+CSV_CR_SCEN!I224)</f>
        <v>#DIV/0!</v>
      </c>
      <c r="X51" s="986" t="e">
        <f>(CSV_CR_SCEN!Z245+CSV_CR_SCEN!AB245+CSV_CR_SCEN!Z246+CSV_CR_SCEN!AB246)/(CSV_CR_SCEN!H245+CSV_CR_SCEN!I245+CSV_CR_SCEN!H246+CSV_CR_SCEN!I246)</f>
        <v>#DIV/0!</v>
      </c>
      <c r="Y51" s="990">
        <f t="shared" ref="Y51:Y61" si="224">L51</f>
        <v>0</v>
      </c>
      <c r="Z51" s="845" t="e">
        <f t="shared" ref="Z51:Z61" si="225">Y51*(1-V51)</f>
        <v>#DIV/0!</v>
      </c>
      <c r="AA51" s="845" t="e">
        <f t="shared" ref="AA51:AA61" si="226">N51*(1-V51)</f>
        <v>#DIV/0!</v>
      </c>
      <c r="AB51" s="845" t="e">
        <f t="shared" ref="AB51:AB61" si="227">AA51</f>
        <v>#DIV/0!</v>
      </c>
      <c r="AC51" s="832">
        <f>K51+IR_REF!T14+IR_REF!AB14</f>
        <v>1.2807656249999999E-2</v>
      </c>
      <c r="AD51" s="845" t="e">
        <f t="shared" ref="AD51:AD61" si="228">(1-V51)*P51</f>
        <v>#DIV/0!</v>
      </c>
      <c r="AE51" s="846">
        <f t="shared" si="183"/>
        <v>0</v>
      </c>
      <c r="AF51" s="845" t="e">
        <f t="shared" ref="AF51:AF61" si="229">(1-V51)*R51</f>
        <v>#DIV/0!</v>
      </c>
      <c r="AG51" s="846">
        <f t="shared" si="185"/>
        <v>0</v>
      </c>
      <c r="AH51" s="821" t="e">
        <f t="shared" ref="AH51:AH61" si="230">(1-V51)*T51</f>
        <v>#DIV/0!</v>
      </c>
      <c r="AI51" s="846">
        <f t="shared" si="187"/>
        <v>0</v>
      </c>
      <c r="AJ51" s="821" t="e">
        <f t="shared" ref="AJ51:AJ61" si="231">AD51+AF51+AH51</f>
        <v>#DIV/0!</v>
      </c>
      <c r="AK51" s="811">
        <f t="shared" si="217"/>
        <v>0</v>
      </c>
      <c r="AL51" s="811">
        <f t="shared" si="218"/>
        <v>0</v>
      </c>
      <c r="AM51" s="849" t="e">
        <f t="shared" ref="AM51:AM61" si="232">AL51*Z51</f>
        <v>#DIV/0!</v>
      </c>
      <c r="AN51" s="847" t="e">
        <f t="shared" ref="AN51:AN61" si="233">Z51</f>
        <v>#DIV/0!</v>
      </c>
      <c r="AO51" s="821" t="e">
        <f t="shared" ref="AO51:AO61" si="234">AN51*(1-W51)</f>
        <v>#DIV/0!</v>
      </c>
      <c r="AP51" s="821" t="e">
        <f t="shared" ref="AP51:AP61" si="235">AD51*(1-W51)</f>
        <v>#DIV/0!</v>
      </c>
      <c r="AQ51" s="821" t="e">
        <f t="shared" ref="AQ51:AQ61" si="236">AP51</f>
        <v>#DIV/0!</v>
      </c>
      <c r="AR51" s="811">
        <f t="shared" ref="AR51:AR61" si="237">AC51</f>
        <v>1.2807656249999999E-2</v>
      </c>
      <c r="AS51" s="821" t="e">
        <f t="shared" ref="AS51:AS61" si="238">AB51*(1-W51)</f>
        <v>#DIV/0!</v>
      </c>
      <c r="AT51" s="811">
        <f t="shared" ref="AT51:AT61" si="239">AC51</f>
        <v>1.2807656249999999E-2</v>
      </c>
      <c r="AU51" s="821" t="e">
        <f t="shared" ref="AU51:AU61" si="240">AF51*(1-W51)</f>
        <v>#DIV/0!</v>
      </c>
      <c r="AV51" s="811">
        <f t="shared" ref="AV51:AV61" si="241">AG51</f>
        <v>0</v>
      </c>
      <c r="AW51" s="821" t="e">
        <f t="shared" ref="AW51:AW61" si="242">AH51*(1-W51)</f>
        <v>#DIV/0!</v>
      </c>
      <c r="AX51" s="811">
        <f t="shared" ref="AX51:AX61" si="243">AI51</f>
        <v>0</v>
      </c>
      <c r="AY51" s="821" t="e">
        <f t="shared" ref="AY51:AY61" si="244">AS51+AU51+AW51</f>
        <v>#DIV/0!</v>
      </c>
      <c r="AZ51" s="848">
        <f t="shared" si="219"/>
        <v>0</v>
      </c>
      <c r="BA51" s="811">
        <f t="shared" si="220"/>
        <v>0</v>
      </c>
      <c r="BB51" s="849" t="e">
        <f t="shared" ref="BB51:BB61" si="245">BA51*AO51</f>
        <v>#DIV/0!</v>
      </c>
      <c r="BC51" s="847" t="e">
        <f t="shared" ref="BC51:BC61" si="246">AO51</f>
        <v>#DIV/0!</v>
      </c>
      <c r="BD51" s="821" t="e">
        <f t="shared" ref="BD51:BD61" si="247">BC51*(1-X51)</f>
        <v>#DIV/0!</v>
      </c>
      <c r="BE51" s="821" t="e">
        <f t="shared" ref="BE51:BE61" si="248">AU51*(1-X51)</f>
        <v>#DIV/0!</v>
      </c>
      <c r="BF51" s="821" t="e">
        <f t="shared" ref="BF51:BF61" si="249">BE51</f>
        <v>#DIV/0!</v>
      </c>
      <c r="BG51" s="811">
        <f t="shared" ref="BG51:BG61" si="250">AR51</f>
        <v>1.2807656249999999E-2</v>
      </c>
      <c r="BH51" s="821" t="e">
        <f t="shared" ref="BH51:BH61" si="251">AS51*(1-X51)</f>
        <v>#DIV/0!</v>
      </c>
      <c r="BI51" s="846">
        <f t="shared" ref="BI51:BI61" si="252">AT51</f>
        <v>1.2807656249999999E-2</v>
      </c>
      <c r="BJ51" s="821" t="e">
        <f t="shared" ref="BJ51:BJ61" si="253">AQ51*(1-X51)</f>
        <v>#DIV/0!</v>
      </c>
      <c r="BK51" s="846">
        <f t="shared" ref="BK51:BK61" si="254">AR51</f>
        <v>1.2807656249999999E-2</v>
      </c>
      <c r="BL51" s="811" t="e">
        <f t="shared" ref="BL51:BL61" si="255">AW51*(1-X51)</f>
        <v>#DIV/0!</v>
      </c>
      <c r="BM51" s="811">
        <f t="shared" ref="BM51:BM61" si="256">AX51</f>
        <v>0</v>
      </c>
      <c r="BN51" s="821" t="e">
        <f t="shared" ref="BN51:BN61" si="257">BH51+BJ51+BL51</f>
        <v>#DIV/0!</v>
      </c>
      <c r="BO51" s="811">
        <f t="shared" si="221"/>
        <v>0</v>
      </c>
      <c r="BP51" s="811">
        <f t="shared" si="222"/>
        <v>0</v>
      </c>
      <c r="BQ51" s="849" t="e">
        <f t="shared" ref="BQ51:BQ61" si="258">BP51*BD51</f>
        <v>#DIV/0!</v>
      </c>
    </row>
    <row r="52" spans="1:69" s="25" customFormat="1" ht="15.6" customHeight="1">
      <c r="A52" s="119"/>
      <c r="B52" s="5">
        <v>61</v>
      </c>
      <c r="C52" s="5" t="s">
        <v>154</v>
      </c>
      <c r="D52" s="155" t="s">
        <v>160</v>
      </c>
      <c r="E52" s="155" t="s">
        <v>495</v>
      </c>
      <c r="F52" s="812" t="s">
        <v>497</v>
      </c>
      <c r="G52" s="847">
        <f t="shared" si="174"/>
        <v>0</v>
      </c>
      <c r="H52" s="821">
        <f t="shared" si="174"/>
        <v>0</v>
      </c>
      <c r="I52" s="962">
        <f t="shared" si="173"/>
        <v>0</v>
      </c>
      <c r="J52" s="847">
        <f t="shared" si="175"/>
        <v>0</v>
      </c>
      <c r="K52" s="962">
        <f t="shared" si="175"/>
        <v>0</v>
      </c>
      <c r="L52" s="966">
        <f t="shared" si="223"/>
        <v>0</v>
      </c>
      <c r="M52" s="962">
        <f t="shared" si="176"/>
        <v>0</v>
      </c>
      <c r="N52" s="847">
        <f t="shared" si="177"/>
        <v>0</v>
      </c>
      <c r="O52" s="811">
        <f t="shared" si="177"/>
        <v>0</v>
      </c>
      <c r="P52" s="821">
        <f t="shared" si="216"/>
        <v>0</v>
      </c>
      <c r="Q52" s="811">
        <f t="shared" si="216"/>
        <v>0</v>
      </c>
      <c r="R52" s="821">
        <f t="shared" si="216"/>
        <v>0</v>
      </c>
      <c r="S52" s="811">
        <f t="shared" si="216"/>
        <v>0</v>
      </c>
      <c r="T52" s="821">
        <f t="shared" si="216"/>
        <v>0</v>
      </c>
      <c r="U52" s="962">
        <f t="shared" si="216"/>
        <v>0</v>
      </c>
      <c r="V52" s="984" t="e">
        <f>(CSV_CR_SCEN!Z196+CSV_CR_SCEN!AB196)/(CSV_CR_SCEN!H196+CSV_CR_SCEN!I196)</f>
        <v>#DIV/0!</v>
      </c>
      <c r="W52" s="816" t="e">
        <f>(CSV_CR_SCEN!Z218+CSV_CR_SCEN!AB218)/(CSV_CR_SCEN!H218+CSV_CR_SCEN!I218)</f>
        <v>#DIV/0!</v>
      </c>
      <c r="X52" s="986" t="e">
        <f>(CSV_CR_SCEN!Z240+CSV_CR_SCEN!AB240)/(CSV_CR_SCEN!H240+CSV_CR_SCEN!I240)</f>
        <v>#DIV/0!</v>
      </c>
      <c r="Y52" s="990">
        <f t="shared" si="224"/>
        <v>0</v>
      </c>
      <c r="Z52" s="845" t="e">
        <f t="shared" si="225"/>
        <v>#DIV/0!</v>
      </c>
      <c r="AA52" s="845" t="e">
        <f t="shared" si="226"/>
        <v>#DIV/0!</v>
      </c>
      <c r="AB52" s="845" t="e">
        <f t="shared" si="227"/>
        <v>#DIV/0!</v>
      </c>
      <c r="AC52" s="832">
        <f>K52+IR_REF!T15+IR_REF!AB15</f>
        <v>1.2807656249999999E-2</v>
      </c>
      <c r="AD52" s="845" t="e">
        <f t="shared" si="228"/>
        <v>#DIV/0!</v>
      </c>
      <c r="AE52" s="846">
        <f t="shared" si="183"/>
        <v>0</v>
      </c>
      <c r="AF52" s="845" t="e">
        <f t="shared" si="229"/>
        <v>#DIV/0!</v>
      </c>
      <c r="AG52" s="846">
        <f t="shared" si="185"/>
        <v>0</v>
      </c>
      <c r="AH52" s="821" t="e">
        <f t="shared" si="230"/>
        <v>#DIV/0!</v>
      </c>
      <c r="AI52" s="846">
        <f t="shared" si="187"/>
        <v>0</v>
      </c>
      <c r="AJ52" s="821" t="e">
        <f t="shared" si="231"/>
        <v>#DIV/0!</v>
      </c>
      <c r="AK52" s="811">
        <f t="shared" si="217"/>
        <v>0</v>
      </c>
      <c r="AL52" s="811">
        <f t="shared" si="218"/>
        <v>0</v>
      </c>
      <c r="AM52" s="849" t="e">
        <f t="shared" si="232"/>
        <v>#DIV/0!</v>
      </c>
      <c r="AN52" s="847" t="e">
        <f t="shared" si="233"/>
        <v>#DIV/0!</v>
      </c>
      <c r="AO52" s="821" t="e">
        <f t="shared" si="234"/>
        <v>#DIV/0!</v>
      </c>
      <c r="AP52" s="821" t="e">
        <f t="shared" si="235"/>
        <v>#DIV/0!</v>
      </c>
      <c r="AQ52" s="821" t="e">
        <f t="shared" si="236"/>
        <v>#DIV/0!</v>
      </c>
      <c r="AR52" s="811">
        <f t="shared" si="237"/>
        <v>1.2807656249999999E-2</v>
      </c>
      <c r="AS52" s="821" t="e">
        <f t="shared" si="238"/>
        <v>#DIV/0!</v>
      </c>
      <c r="AT52" s="811">
        <f t="shared" si="239"/>
        <v>1.2807656249999999E-2</v>
      </c>
      <c r="AU52" s="821" t="e">
        <f t="shared" si="240"/>
        <v>#DIV/0!</v>
      </c>
      <c r="AV52" s="811">
        <f t="shared" si="241"/>
        <v>0</v>
      </c>
      <c r="AW52" s="821" t="e">
        <f t="shared" si="242"/>
        <v>#DIV/0!</v>
      </c>
      <c r="AX52" s="811">
        <f t="shared" si="243"/>
        <v>0</v>
      </c>
      <c r="AY52" s="821" t="e">
        <f t="shared" si="244"/>
        <v>#DIV/0!</v>
      </c>
      <c r="AZ52" s="848">
        <f t="shared" si="219"/>
        <v>0</v>
      </c>
      <c r="BA52" s="811">
        <f t="shared" si="220"/>
        <v>0</v>
      </c>
      <c r="BB52" s="849" t="e">
        <f t="shared" si="245"/>
        <v>#DIV/0!</v>
      </c>
      <c r="BC52" s="847" t="e">
        <f t="shared" si="246"/>
        <v>#DIV/0!</v>
      </c>
      <c r="BD52" s="821" t="e">
        <f t="shared" si="247"/>
        <v>#DIV/0!</v>
      </c>
      <c r="BE52" s="821" t="e">
        <f t="shared" si="248"/>
        <v>#DIV/0!</v>
      </c>
      <c r="BF52" s="821" t="e">
        <f t="shared" si="249"/>
        <v>#DIV/0!</v>
      </c>
      <c r="BG52" s="811">
        <f t="shared" si="250"/>
        <v>1.2807656249999999E-2</v>
      </c>
      <c r="BH52" s="821" t="e">
        <f t="shared" si="251"/>
        <v>#DIV/0!</v>
      </c>
      <c r="BI52" s="846">
        <f t="shared" si="252"/>
        <v>1.2807656249999999E-2</v>
      </c>
      <c r="BJ52" s="821" t="e">
        <f t="shared" si="253"/>
        <v>#DIV/0!</v>
      </c>
      <c r="BK52" s="846">
        <f t="shared" si="254"/>
        <v>1.2807656249999999E-2</v>
      </c>
      <c r="BL52" s="811" t="e">
        <f t="shared" si="255"/>
        <v>#DIV/0!</v>
      </c>
      <c r="BM52" s="811">
        <f t="shared" si="256"/>
        <v>0</v>
      </c>
      <c r="BN52" s="821" t="e">
        <f t="shared" si="257"/>
        <v>#DIV/0!</v>
      </c>
      <c r="BO52" s="811">
        <f t="shared" si="221"/>
        <v>0</v>
      </c>
      <c r="BP52" s="811">
        <f t="shared" si="222"/>
        <v>0</v>
      </c>
      <c r="BQ52" s="849" t="e">
        <f t="shared" si="258"/>
        <v>#DIV/0!</v>
      </c>
    </row>
    <row r="53" spans="1:69" s="25" customFormat="1" ht="15.6" customHeight="1">
      <c r="A53" s="119"/>
      <c r="B53" s="5">
        <v>62</v>
      </c>
      <c r="C53" s="5" t="s">
        <v>154</v>
      </c>
      <c r="D53" s="155" t="s">
        <v>160</v>
      </c>
      <c r="E53" s="155" t="s">
        <v>495</v>
      </c>
      <c r="F53" s="812" t="s">
        <v>172</v>
      </c>
      <c r="G53" s="847">
        <f t="shared" si="174"/>
        <v>0</v>
      </c>
      <c r="H53" s="821">
        <f t="shared" si="174"/>
        <v>0</v>
      </c>
      <c r="I53" s="962">
        <f t="shared" si="173"/>
        <v>0</v>
      </c>
      <c r="J53" s="847">
        <f t="shared" si="175"/>
        <v>0</v>
      </c>
      <c r="K53" s="962">
        <f t="shared" si="175"/>
        <v>0</v>
      </c>
      <c r="L53" s="966">
        <f t="shared" si="223"/>
        <v>0</v>
      </c>
      <c r="M53" s="962">
        <f t="shared" si="176"/>
        <v>0</v>
      </c>
      <c r="N53" s="847">
        <f t="shared" si="177"/>
        <v>0</v>
      </c>
      <c r="O53" s="811">
        <f t="shared" si="177"/>
        <v>0</v>
      </c>
      <c r="P53" s="821">
        <f t="shared" si="216"/>
        <v>0</v>
      </c>
      <c r="Q53" s="811">
        <f t="shared" si="216"/>
        <v>0</v>
      </c>
      <c r="R53" s="821">
        <f t="shared" si="216"/>
        <v>0</v>
      </c>
      <c r="S53" s="811">
        <f t="shared" si="216"/>
        <v>0</v>
      </c>
      <c r="T53" s="821">
        <f t="shared" si="216"/>
        <v>0</v>
      </c>
      <c r="U53" s="962">
        <f t="shared" si="216"/>
        <v>0</v>
      </c>
      <c r="V53" s="982"/>
      <c r="W53" s="823"/>
      <c r="X53" s="983"/>
      <c r="Y53" s="990">
        <f t="shared" si="224"/>
        <v>0</v>
      </c>
      <c r="Z53" s="845">
        <f t="shared" si="225"/>
        <v>0</v>
      </c>
      <c r="AA53" s="845">
        <f t="shared" si="226"/>
        <v>0</v>
      </c>
      <c r="AB53" s="845">
        <f t="shared" si="227"/>
        <v>0</v>
      </c>
      <c r="AC53" s="832">
        <f>K53+IR_REF!T16+IR_REF!AB16</f>
        <v>7.0921875000000013E-3</v>
      </c>
      <c r="AD53" s="845">
        <f t="shared" si="228"/>
        <v>0</v>
      </c>
      <c r="AE53" s="846">
        <f t="shared" si="183"/>
        <v>0</v>
      </c>
      <c r="AF53" s="845">
        <f t="shared" si="229"/>
        <v>0</v>
      </c>
      <c r="AG53" s="846">
        <f t="shared" si="185"/>
        <v>0</v>
      </c>
      <c r="AH53" s="821">
        <f t="shared" si="230"/>
        <v>0</v>
      </c>
      <c r="AI53" s="846">
        <f t="shared" si="187"/>
        <v>0</v>
      </c>
      <c r="AJ53" s="821">
        <f t="shared" si="231"/>
        <v>0</v>
      </c>
      <c r="AK53" s="811">
        <f t="shared" si="217"/>
        <v>0</v>
      </c>
      <c r="AL53" s="811">
        <f t="shared" si="218"/>
        <v>0</v>
      </c>
      <c r="AM53" s="849">
        <f t="shared" si="232"/>
        <v>0</v>
      </c>
      <c r="AN53" s="847">
        <f t="shared" si="233"/>
        <v>0</v>
      </c>
      <c r="AO53" s="821">
        <f t="shared" si="234"/>
        <v>0</v>
      </c>
      <c r="AP53" s="821">
        <f t="shared" si="235"/>
        <v>0</v>
      </c>
      <c r="AQ53" s="821">
        <f t="shared" si="236"/>
        <v>0</v>
      </c>
      <c r="AR53" s="811">
        <f t="shared" si="237"/>
        <v>7.0921875000000013E-3</v>
      </c>
      <c r="AS53" s="821">
        <f t="shared" si="238"/>
        <v>0</v>
      </c>
      <c r="AT53" s="811">
        <f t="shared" si="239"/>
        <v>7.0921875000000013E-3</v>
      </c>
      <c r="AU53" s="821">
        <f t="shared" si="240"/>
        <v>0</v>
      </c>
      <c r="AV53" s="811">
        <f t="shared" si="241"/>
        <v>0</v>
      </c>
      <c r="AW53" s="821">
        <f t="shared" si="242"/>
        <v>0</v>
      </c>
      <c r="AX53" s="811">
        <f t="shared" si="243"/>
        <v>0</v>
      </c>
      <c r="AY53" s="821">
        <f t="shared" si="244"/>
        <v>0</v>
      </c>
      <c r="AZ53" s="848">
        <f t="shared" si="219"/>
        <v>0</v>
      </c>
      <c r="BA53" s="811">
        <f t="shared" si="220"/>
        <v>0</v>
      </c>
      <c r="BB53" s="849">
        <f t="shared" si="245"/>
        <v>0</v>
      </c>
      <c r="BC53" s="847">
        <f t="shared" si="246"/>
        <v>0</v>
      </c>
      <c r="BD53" s="821">
        <f t="shared" si="247"/>
        <v>0</v>
      </c>
      <c r="BE53" s="821">
        <f t="shared" si="248"/>
        <v>0</v>
      </c>
      <c r="BF53" s="821">
        <f t="shared" si="249"/>
        <v>0</v>
      </c>
      <c r="BG53" s="811">
        <f t="shared" si="250"/>
        <v>7.0921875000000013E-3</v>
      </c>
      <c r="BH53" s="821">
        <f t="shared" si="251"/>
        <v>0</v>
      </c>
      <c r="BI53" s="846">
        <f t="shared" si="252"/>
        <v>7.0921875000000013E-3</v>
      </c>
      <c r="BJ53" s="821">
        <f t="shared" si="253"/>
        <v>0</v>
      </c>
      <c r="BK53" s="846">
        <f t="shared" si="254"/>
        <v>7.0921875000000013E-3</v>
      </c>
      <c r="BL53" s="811">
        <f t="shared" si="255"/>
        <v>0</v>
      </c>
      <c r="BM53" s="811">
        <f t="shared" si="256"/>
        <v>0</v>
      </c>
      <c r="BN53" s="821">
        <f t="shared" si="257"/>
        <v>0</v>
      </c>
      <c r="BO53" s="811">
        <f t="shared" si="221"/>
        <v>0</v>
      </c>
      <c r="BP53" s="811">
        <f t="shared" si="222"/>
        <v>0</v>
      </c>
      <c r="BQ53" s="849">
        <f t="shared" si="258"/>
        <v>0</v>
      </c>
    </row>
    <row r="54" spans="1:69" s="25" customFormat="1" ht="15.6" customHeight="1">
      <c r="A54" s="119"/>
      <c r="B54" s="5">
        <v>63</v>
      </c>
      <c r="C54" s="5" t="s">
        <v>154</v>
      </c>
      <c r="D54" s="155" t="s">
        <v>160</v>
      </c>
      <c r="E54" s="155" t="s">
        <v>498</v>
      </c>
      <c r="F54" s="812" t="s">
        <v>679</v>
      </c>
      <c r="G54" s="847">
        <f t="shared" si="174"/>
        <v>0</v>
      </c>
      <c r="H54" s="821">
        <f t="shared" si="174"/>
        <v>0</v>
      </c>
      <c r="I54" s="962">
        <f t="shared" si="173"/>
        <v>0</v>
      </c>
      <c r="J54" s="847">
        <f t="shared" si="175"/>
        <v>0</v>
      </c>
      <c r="K54" s="962">
        <f t="shared" si="175"/>
        <v>0</v>
      </c>
      <c r="L54" s="966">
        <f t="shared" si="223"/>
        <v>0</v>
      </c>
      <c r="M54" s="962">
        <f t="shared" si="176"/>
        <v>0</v>
      </c>
      <c r="N54" s="847">
        <f t="shared" si="177"/>
        <v>0</v>
      </c>
      <c r="O54" s="811">
        <f t="shared" si="177"/>
        <v>0</v>
      </c>
      <c r="P54" s="821">
        <f t="shared" si="216"/>
        <v>0</v>
      </c>
      <c r="Q54" s="811">
        <f t="shared" si="216"/>
        <v>0</v>
      </c>
      <c r="R54" s="821">
        <f t="shared" si="216"/>
        <v>0</v>
      </c>
      <c r="S54" s="811">
        <f t="shared" si="216"/>
        <v>0</v>
      </c>
      <c r="T54" s="821">
        <f t="shared" si="216"/>
        <v>0</v>
      </c>
      <c r="U54" s="962">
        <f t="shared" si="216"/>
        <v>0</v>
      </c>
      <c r="V54" s="850"/>
      <c r="W54" s="822"/>
      <c r="X54" s="981"/>
      <c r="Y54" s="990">
        <f t="shared" si="224"/>
        <v>0</v>
      </c>
      <c r="Z54" s="845">
        <f t="shared" si="225"/>
        <v>0</v>
      </c>
      <c r="AA54" s="845">
        <f t="shared" si="226"/>
        <v>0</v>
      </c>
      <c r="AB54" s="845">
        <f t="shared" si="227"/>
        <v>0</v>
      </c>
      <c r="AC54" s="832">
        <f>K54+IR_REF!T9+IR_REF!AB9</f>
        <v>1.4184375000000003E-2</v>
      </c>
      <c r="AD54" s="845">
        <f t="shared" si="228"/>
        <v>0</v>
      </c>
      <c r="AE54" s="832">
        <f>Q54+IR_REF!AB9</f>
        <v>0</v>
      </c>
      <c r="AF54" s="845">
        <f t="shared" si="229"/>
        <v>0</v>
      </c>
      <c r="AG54" s="832">
        <f>S54+IR_REF!AB9</f>
        <v>0</v>
      </c>
      <c r="AH54" s="821">
        <f t="shared" si="230"/>
        <v>0</v>
      </c>
      <c r="AI54" s="832">
        <f>U54+IR_REF!AB9</f>
        <v>0</v>
      </c>
      <c r="AJ54" s="821">
        <f t="shared" si="231"/>
        <v>0</v>
      </c>
      <c r="AK54" s="811">
        <f t="shared" si="217"/>
        <v>0</v>
      </c>
      <c r="AL54" s="811">
        <f t="shared" si="218"/>
        <v>0</v>
      </c>
      <c r="AM54" s="849">
        <f t="shared" si="232"/>
        <v>0</v>
      </c>
      <c r="AN54" s="847">
        <f t="shared" si="233"/>
        <v>0</v>
      </c>
      <c r="AO54" s="821">
        <f t="shared" si="234"/>
        <v>0</v>
      </c>
      <c r="AP54" s="821">
        <f t="shared" si="235"/>
        <v>0</v>
      </c>
      <c r="AQ54" s="821">
        <f t="shared" si="236"/>
        <v>0</v>
      </c>
      <c r="AR54" s="811">
        <f t="shared" si="237"/>
        <v>1.4184375000000003E-2</v>
      </c>
      <c r="AS54" s="821">
        <f t="shared" si="238"/>
        <v>0</v>
      </c>
      <c r="AT54" s="811">
        <f t="shared" si="239"/>
        <v>1.4184375000000003E-2</v>
      </c>
      <c r="AU54" s="821">
        <f t="shared" si="240"/>
        <v>0</v>
      </c>
      <c r="AV54" s="811">
        <f t="shared" si="241"/>
        <v>0</v>
      </c>
      <c r="AW54" s="821">
        <f t="shared" si="242"/>
        <v>0</v>
      </c>
      <c r="AX54" s="811">
        <f t="shared" si="243"/>
        <v>0</v>
      </c>
      <c r="AY54" s="821">
        <f t="shared" si="244"/>
        <v>0</v>
      </c>
      <c r="AZ54" s="848">
        <f t="shared" si="219"/>
        <v>0</v>
      </c>
      <c r="BA54" s="811">
        <f t="shared" si="220"/>
        <v>0</v>
      </c>
      <c r="BB54" s="849">
        <f t="shared" si="245"/>
        <v>0</v>
      </c>
      <c r="BC54" s="847">
        <f t="shared" si="246"/>
        <v>0</v>
      </c>
      <c r="BD54" s="821">
        <f t="shared" si="247"/>
        <v>0</v>
      </c>
      <c r="BE54" s="821">
        <f t="shared" si="248"/>
        <v>0</v>
      </c>
      <c r="BF54" s="821">
        <f t="shared" si="249"/>
        <v>0</v>
      </c>
      <c r="BG54" s="811">
        <f t="shared" si="250"/>
        <v>1.4184375000000003E-2</v>
      </c>
      <c r="BH54" s="821">
        <f t="shared" si="251"/>
        <v>0</v>
      </c>
      <c r="BI54" s="846">
        <f t="shared" si="252"/>
        <v>1.4184375000000003E-2</v>
      </c>
      <c r="BJ54" s="821">
        <f t="shared" si="253"/>
        <v>0</v>
      </c>
      <c r="BK54" s="846">
        <f t="shared" si="254"/>
        <v>1.4184375000000003E-2</v>
      </c>
      <c r="BL54" s="811">
        <f t="shared" si="255"/>
        <v>0</v>
      </c>
      <c r="BM54" s="811">
        <f t="shared" si="256"/>
        <v>0</v>
      </c>
      <c r="BN54" s="821">
        <f t="shared" si="257"/>
        <v>0</v>
      </c>
      <c r="BO54" s="811">
        <f t="shared" si="221"/>
        <v>0</v>
      </c>
      <c r="BP54" s="811">
        <f t="shared" si="222"/>
        <v>0</v>
      </c>
      <c r="BQ54" s="849">
        <f t="shared" si="258"/>
        <v>0</v>
      </c>
    </row>
    <row r="55" spans="1:69" s="25" customFormat="1" ht="15.6" customHeight="1">
      <c r="A55" s="119"/>
      <c r="B55" s="5">
        <v>64</v>
      </c>
      <c r="C55" s="5" t="s">
        <v>154</v>
      </c>
      <c r="D55" s="155" t="s">
        <v>160</v>
      </c>
      <c r="E55" s="155" t="s">
        <v>498</v>
      </c>
      <c r="F55" s="812" t="s">
        <v>594</v>
      </c>
      <c r="G55" s="847">
        <f t="shared" si="174"/>
        <v>0</v>
      </c>
      <c r="H55" s="821">
        <f t="shared" si="174"/>
        <v>0</v>
      </c>
      <c r="I55" s="962">
        <f t="shared" si="173"/>
        <v>0</v>
      </c>
      <c r="J55" s="847">
        <f t="shared" si="175"/>
        <v>0</v>
      </c>
      <c r="K55" s="962">
        <f t="shared" si="175"/>
        <v>0</v>
      </c>
      <c r="L55" s="966">
        <f t="shared" si="223"/>
        <v>0</v>
      </c>
      <c r="M55" s="962">
        <f t="shared" si="176"/>
        <v>0</v>
      </c>
      <c r="N55" s="847">
        <f t="shared" si="177"/>
        <v>0</v>
      </c>
      <c r="O55" s="811">
        <f t="shared" si="177"/>
        <v>0</v>
      </c>
      <c r="P55" s="821">
        <f t="shared" si="216"/>
        <v>0</v>
      </c>
      <c r="Q55" s="811">
        <f t="shared" si="216"/>
        <v>0</v>
      </c>
      <c r="R55" s="821">
        <f t="shared" si="216"/>
        <v>0</v>
      </c>
      <c r="S55" s="811">
        <f t="shared" si="216"/>
        <v>0</v>
      </c>
      <c r="T55" s="821">
        <f t="shared" si="216"/>
        <v>0</v>
      </c>
      <c r="U55" s="962">
        <f t="shared" si="216"/>
        <v>0</v>
      </c>
      <c r="V55" s="982"/>
      <c r="W55" s="823"/>
      <c r="X55" s="983"/>
      <c r="Y55" s="990">
        <f t="shared" si="224"/>
        <v>0</v>
      </c>
      <c r="Z55" s="845">
        <f t="shared" si="225"/>
        <v>0</v>
      </c>
      <c r="AA55" s="845">
        <f t="shared" si="226"/>
        <v>0</v>
      </c>
      <c r="AB55" s="845">
        <f t="shared" si="227"/>
        <v>0</v>
      </c>
      <c r="AC55" s="832">
        <f>K55+IR_REF!T10+IR_REF!AB10</f>
        <v>1.8078125000000004E-2</v>
      </c>
      <c r="AD55" s="845">
        <f t="shared" si="228"/>
        <v>0</v>
      </c>
      <c r="AE55" s="832">
        <f>Q55+IR_REF!AB10</f>
        <v>0</v>
      </c>
      <c r="AF55" s="845">
        <f t="shared" si="229"/>
        <v>0</v>
      </c>
      <c r="AG55" s="832">
        <f>S55+IR_REF!AB10</f>
        <v>0</v>
      </c>
      <c r="AH55" s="821">
        <f t="shared" si="230"/>
        <v>0</v>
      </c>
      <c r="AI55" s="832">
        <f>U55+IR_REF!AB10</f>
        <v>0</v>
      </c>
      <c r="AJ55" s="821">
        <f t="shared" si="231"/>
        <v>0</v>
      </c>
      <c r="AK55" s="811">
        <f t="shared" si="217"/>
        <v>0</v>
      </c>
      <c r="AL55" s="811">
        <f t="shared" si="218"/>
        <v>0</v>
      </c>
      <c r="AM55" s="849">
        <f t="shared" si="232"/>
        <v>0</v>
      </c>
      <c r="AN55" s="847">
        <f t="shared" si="233"/>
        <v>0</v>
      </c>
      <c r="AO55" s="821">
        <f t="shared" si="234"/>
        <v>0</v>
      </c>
      <c r="AP55" s="821">
        <f t="shared" si="235"/>
        <v>0</v>
      </c>
      <c r="AQ55" s="821">
        <f t="shared" si="236"/>
        <v>0</v>
      </c>
      <c r="AR55" s="811">
        <f t="shared" si="237"/>
        <v>1.8078125000000004E-2</v>
      </c>
      <c r="AS55" s="821">
        <f t="shared" si="238"/>
        <v>0</v>
      </c>
      <c r="AT55" s="811">
        <f t="shared" si="239"/>
        <v>1.8078125000000004E-2</v>
      </c>
      <c r="AU55" s="821">
        <f t="shared" si="240"/>
        <v>0</v>
      </c>
      <c r="AV55" s="811">
        <f t="shared" si="241"/>
        <v>0</v>
      </c>
      <c r="AW55" s="821">
        <f t="shared" si="242"/>
        <v>0</v>
      </c>
      <c r="AX55" s="811">
        <f t="shared" si="243"/>
        <v>0</v>
      </c>
      <c r="AY55" s="821">
        <f t="shared" si="244"/>
        <v>0</v>
      </c>
      <c r="AZ55" s="848">
        <f t="shared" si="219"/>
        <v>0</v>
      </c>
      <c r="BA55" s="811">
        <f t="shared" si="220"/>
        <v>0</v>
      </c>
      <c r="BB55" s="849">
        <f t="shared" si="245"/>
        <v>0</v>
      </c>
      <c r="BC55" s="847">
        <f t="shared" si="246"/>
        <v>0</v>
      </c>
      <c r="BD55" s="821">
        <f t="shared" si="247"/>
        <v>0</v>
      </c>
      <c r="BE55" s="821">
        <f t="shared" si="248"/>
        <v>0</v>
      </c>
      <c r="BF55" s="821">
        <f t="shared" si="249"/>
        <v>0</v>
      </c>
      <c r="BG55" s="811">
        <f t="shared" si="250"/>
        <v>1.8078125000000004E-2</v>
      </c>
      <c r="BH55" s="821">
        <f t="shared" si="251"/>
        <v>0</v>
      </c>
      <c r="BI55" s="846">
        <f t="shared" si="252"/>
        <v>1.8078125000000004E-2</v>
      </c>
      <c r="BJ55" s="821">
        <f t="shared" si="253"/>
        <v>0</v>
      </c>
      <c r="BK55" s="846">
        <f t="shared" si="254"/>
        <v>1.8078125000000004E-2</v>
      </c>
      <c r="BL55" s="811">
        <f t="shared" si="255"/>
        <v>0</v>
      </c>
      <c r="BM55" s="811">
        <f t="shared" si="256"/>
        <v>0</v>
      </c>
      <c r="BN55" s="821">
        <f t="shared" si="257"/>
        <v>0</v>
      </c>
      <c r="BO55" s="811">
        <f t="shared" si="221"/>
        <v>0</v>
      </c>
      <c r="BP55" s="811">
        <f t="shared" si="222"/>
        <v>0</v>
      </c>
      <c r="BQ55" s="849">
        <f t="shared" si="258"/>
        <v>0</v>
      </c>
    </row>
    <row r="56" spans="1:69" s="25" customFormat="1" ht="15.6" customHeight="1">
      <c r="A56" s="119"/>
      <c r="B56" s="5">
        <v>65</v>
      </c>
      <c r="C56" s="5" t="s">
        <v>154</v>
      </c>
      <c r="D56" s="155" t="s">
        <v>160</v>
      </c>
      <c r="E56" s="155" t="s">
        <v>498</v>
      </c>
      <c r="F56" s="812" t="s">
        <v>595</v>
      </c>
      <c r="G56" s="847">
        <f t="shared" si="174"/>
        <v>0</v>
      </c>
      <c r="H56" s="821">
        <f t="shared" si="174"/>
        <v>0</v>
      </c>
      <c r="I56" s="962">
        <f t="shared" si="173"/>
        <v>0</v>
      </c>
      <c r="J56" s="847">
        <f t="shared" si="175"/>
        <v>0</v>
      </c>
      <c r="K56" s="962">
        <f t="shared" si="175"/>
        <v>0</v>
      </c>
      <c r="L56" s="966">
        <f t="shared" si="223"/>
        <v>0</v>
      </c>
      <c r="M56" s="962">
        <f t="shared" si="176"/>
        <v>0</v>
      </c>
      <c r="N56" s="847">
        <f t="shared" si="177"/>
        <v>0</v>
      </c>
      <c r="O56" s="811">
        <f t="shared" si="177"/>
        <v>0</v>
      </c>
      <c r="P56" s="821">
        <f t="shared" ref="P56:U61" si="259">P19</f>
        <v>0</v>
      </c>
      <c r="Q56" s="811">
        <f t="shared" si="259"/>
        <v>0</v>
      </c>
      <c r="R56" s="821">
        <f t="shared" si="259"/>
        <v>0</v>
      </c>
      <c r="S56" s="811">
        <f t="shared" si="259"/>
        <v>0</v>
      </c>
      <c r="T56" s="821">
        <f t="shared" si="259"/>
        <v>0</v>
      </c>
      <c r="U56" s="962">
        <f t="shared" si="259"/>
        <v>0</v>
      </c>
      <c r="V56" s="982"/>
      <c r="W56" s="823"/>
      <c r="X56" s="983"/>
      <c r="Y56" s="990">
        <f t="shared" si="224"/>
        <v>0</v>
      </c>
      <c r="Z56" s="845">
        <f t="shared" si="225"/>
        <v>0</v>
      </c>
      <c r="AA56" s="845">
        <f t="shared" si="226"/>
        <v>0</v>
      </c>
      <c r="AB56" s="845">
        <f t="shared" si="227"/>
        <v>0</v>
      </c>
      <c r="AC56" s="832">
        <f>K56+IR_REF!T11+IR_REF!AB11</f>
        <v>1.2515625000000002E-2</v>
      </c>
      <c r="AD56" s="845">
        <f t="shared" si="228"/>
        <v>0</v>
      </c>
      <c r="AE56" s="832">
        <f>Q56+IR_REF!AB11</f>
        <v>0</v>
      </c>
      <c r="AF56" s="845">
        <f t="shared" si="229"/>
        <v>0</v>
      </c>
      <c r="AG56" s="832">
        <f>S56+IR_REF!AB11</f>
        <v>0</v>
      </c>
      <c r="AH56" s="821">
        <f t="shared" si="230"/>
        <v>0</v>
      </c>
      <c r="AI56" s="832">
        <f>U56+IR_REF!AB11</f>
        <v>0</v>
      </c>
      <c r="AJ56" s="821">
        <f t="shared" si="231"/>
        <v>0</v>
      </c>
      <c r="AK56" s="811">
        <f t="shared" si="217"/>
        <v>0</v>
      </c>
      <c r="AL56" s="811">
        <f t="shared" si="218"/>
        <v>0</v>
      </c>
      <c r="AM56" s="849">
        <f t="shared" si="232"/>
        <v>0</v>
      </c>
      <c r="AN56" s="847">
        <f t="shared" si="233"/>
        <v>0</v>
      </c>
      <c r="AO56" s="821">
        <f t="shared" si="234"/>
        <v>0</v>
      </c>
      <c r="AP56" s="821">
        <f t="shared" si="235"/>
        <v>0</v>
      </c>
      <c r="AQ56" s="821">
        <f t="shared" si="236"/>
        <v>0</v>
      </c>
      <c r="AR56" s="811">
        <f t="shared" si="237"/>
        <v>1.2515625000000002E-2</v>
      </c>
      <c r="AS56" s="821">
        <f t="shared" si="238"/>
        <v>0</v>
      </c>
      <c r="AT56" s="811">
        <f t="shared" si="239"/>
        <v>1.2515625000000002E-2</v>
      </c>
      <c r="AU56" s="821">
        <f t="shared" si="240"/>
        <v>0</v>
      </c>
      <c r="AV56" s="811">
        <f t="shared" si="241"/>
        <v>0</v>
      </c>
      <c r="AW56" s="821">
        <f t="shared" si="242"/>
        <v>0</v>
      </c>
      <c r="AX56" s="811">
        <f t="shared" si="243"/>
        <v>0</v>
      </c>
      <c r="AY56" s="821">
        <f t="shared" si="244"/>
        <v>0</v>
      </c>
      <c r="AZ56" s="848">
        <f t="shared" si="219"/>
        <v>0</v>
      </c>
      <c r="BA56" s="811">
        <f t="shared" si="220"/>
        <v>0</v>
      </c>
      <c r="BB56" s="849">
        <f t="shared" si="245"/>
        <v>0</v>
      </c>
      <c r="BC56" s="847">
        <f t="shared" si="246"/>
        <v>0</v>
      </c>
      <c r="BD56" s="821">
        <f t="shared" si="247"/>
        <v>0</v>
      </c>
      <c r="BE56" s="821">
        <f t="shared" si="248"/>
        <v>0</v>
      </c>
      <c r="BF56" s="821">
        <f t="shared" si="249"/>
        <v>0</v>
      </c>
      <c r="BG56" s="811">
        <f t="shared" si="250"/>
        <v>1.2515625000000002E-2</v>
      </c>
      <c r="BH56" s="821">
        <f t="shared" si="251"/>
        <v>0</v>
      </c>
      <c r="BI56" s="846">
        <f t="shared" si="252"/>
        <v>1.2515625000000002E-2</v>
      </c>
      <c r="BJ56" s="821">
        <f t="shared" si="253"/>
        <v>0</v>
      </c>
      <c r="BK56" s="846">
        <f t="shared" si="254"/>
        <v>1.2515625000000002E-2</v>
      </c>
      <c r="BL56" s="811">
        <f t="shared" si="255"/>
        <v>0</v>
      </c>
      <c r="BM56" s="811">
        <f t="shared" si="256"/>
        <v>0</v>
      </c>
      <c r="BN56" s="821">
        <f t="shared" si="257"/>
        <v>0</v>
      </c>
      <c r="BO56" s="811">
        <f t="shared" si="221"/>
        <v>0</v>
      </c>
      <c r="BP56" s="811">
        <f t="shared" si="222"/>
        <v>0</v>
      </c>
      <c r="BQ56" s="849">
        <f t="shared" si="258"/>
        <v>0</v>
      </c>
    </row>
    <row r="57" spans="1:69" s="25" customFormat="1" ht="15.6" customHeight="1">
      <c r="A57" s="119"/>
      <c r="B57" s="5">
        <v>66</v>
      </c>
      <c r="C57" s="5" t="s">
        <v>154</v>
      </c>
      <c r="D57" s="155" t="s">
        <v>160</v>
      </c>
      <c r="E57" s="155" t="s">
        <v>498</v>
      </c>
      <c r="F57" s="812" t="s">
        <v>596</v>
      </c>
      <c r="G57" s="847">
        <f t="shared" si="174"/>
        <v>0</v>
      </c>
      <c r="H57" s="821">
        <f t="shared" si="174"/>
        <v>0</v>
      </c>
      <c r="I57" s="962">
        <f t="shared" si="173"/>
        <v>0</v>
      </c>
      <c r="J57" s="847">
        <f t="shared" si="175"/>
        <v>0</v>
      </c>
      <c r="K57" s="962">
        <f t="shared" si="175"/>
        <v>0</v>
      </c>
      <c r="L57" s="966">
        <f t="shared" si="223"/>
        <v>0</v>
      </c>
      <c r="M57" s="962">
        <f t="shared" si="176"/>
        <v>0</v>
      </c>
      <c r="N57" s="847">
        <f t="shared" si="177"/>
        <v>0</v>
      </c>
      <c r="O57" s="811">
        <f t="shared" si="177"/>
        <v>0</v>
      </c>
      <c r="P57" s="821">
        <f t="shared" si="259"/>
        <v>0</v>
      </c>
      <c r="Q57" s="811">
        <f t="shared" si="259"/>
        <v>0</v>
      </c>
      <c r="R57" s="821">
        <f t="shared" si="259"/>
        <v>0</v>
      </c>
      <c r="S57" s="811">
        <f t="shared" si="259"/>
        <v>0</v>
      </c>
      <c r="T57" s="821">
        <f t="shared" si="259"/>
        <v>0</v>
      </c>
      <c r="U57" s="962">
        <f t="shared" si="259"/>
        <v>0</v>
      </c>
      <c r="V57" s="982"/>
      <c r="W57" s="823"/>
      <c r="X57" s="983"/>
      <c r="Y57" s="990">
        <f t="shared" si="224"/>
        <v>0</v>
      </c>
      <c r="Z57" s="845">
        <f t="shared" si="225"/>
        <v>0</v>
      </c>
      <c r="AA57" s="845">
        <f t="shared" si="226"/>
        <v>0</v>
      </c>
      <c r="AB57" s="845">
        <f t="shared" si="227"/>
        <v>0</v>
      </c>
      <c r="AC57" s="832">
        <f>K57+IR_REF!T12+IR_REF!AB12</f>
        <v>2.2945312500000006E-3</v>
      </c>
      <c r="AD57" s="845">
        <f t="shared" si="228"/>
        <v>0</v>
      </c>
      <c r="AE57" s="832">
        <f>Q57+IR_REF!AB12</f>
        <v>0</v>
      </c>
      <c r="AF57" s="845">
        <f t="shared" si="229"/>
        <v>0</v>
      </c>
      <c r="AG57" s="832">
        <f>S57+IR_REF!AB12</f>
        <v>0</v>
      </c>
      <c r="AH57" s="821">
        <f t="shared" si="230"/>
        <v>0</v>
      </c>
      <c r="AI57" s="832">
        <f>U57+IR_REF!AB12</f>
        <v>0</v>
      </c>
      <c r="AJ57" s="821">
        <f t="shared" si="231"/>
        <v>0</v>
      </c>
      <c r="AK57" s="811">
        <f t="shared" si="217"/>
        <v>0</v>
      </c>
      <c r="AL57" s="811">
        <f t="shared" si="218"/>
        <v>0</v>
      </c>
      <c r="AM57" s="849">
        <f t="shared" si="232"/>
        <v>0</v>
      </c>
      <c r="AN57" s="847">
        <f t="shared" si="233"/>
        <v>0</v>
      </c>
      <c r="AO57" s="821">
        <f t="shared" si="234"/>
        <v>0</v>
      </c>
      <c r="AP57" s="821">
        <f t="shared" si="235"/>
        <v>0</v>
      </c>
      <c r="AQ57" s="821">
        <f t="shared" si="236"/>
        <v>0</v>
      </c>
      <c r="AR57" s="811">
        <f t="shared" si="237"/>
        <v>2.2945312500000006E-3</v>
      </c>
      <c r="AS57" s="821">
        <f t="shared" si="238"/>
        <v>0</v>
      </c>
      <c r="AT57" s="811">
        <f t="shared" si="239"/>
        <v>2.2945312500000006E-3</v>
      </c>
      <c r="AU57" s="821">
        <f t="shared" si="240"/>
        <v>0</v>
      </c>
      <c r="AV57" s="811">
        <f t="shared" si="241"/>
        <v>0</v>
      </c>
      <c r="AW57" s="821">
        <f t="shared" si="242"/>
        <v>0</v>
      </c>
      <c r="AX57" s="811">
        <f t="shared" si="243"/>
        <v>0</v>
      </c>
      <c r="AY57" s="821">
        <f t="shared" si="244"/>
        <v>0</v>
      </c>
      <c r="AZ57" s="848">
        <f t="shared" si="219"/>
        <v>0</v>
      </c>
      <c r="BA57" s="811">
        <f t="shared" si="220"/>
        <v>0</v>
      </c>
      <c r="BB57" s="849">
        <f t="shared" si="245"/>
        <v>0</v>
      </c>
      <c r="BC57" s="847">
        <f t="shared" si="246"/>
        <v>0</v>
      </c>
      <c r="BD57" s="821">
        <f t="shared" si="247"/>
        <v>0</v>
      </c>
      <c r="BE57" s="821">
        <f t="shared" si="248"/>
        <v>0</v>
      </c>
      <c r="BF57" s="821">
        <f t="shared" si="249"/>
        <v>0</v>
      </c>
      <c r="BG57" s="811">
        <f t="shared" si="250"/>
        <v>2.2945312500000006E-3</v>
      </c>
      <c r="BH57" s="821">
        <f t="shared" si="251"/>
        <v>0</v>
      </c>
      <c r="BI57" s="846">
        <f t="shared" si="252"/>
        <v>2.2945312500000006E-3</v>
      </c>
      <c r="BJ57" s="821">
        <f t="shared" si="253"/>
        <v>0</v>
      </c>
      <c r="BK57" s="846">
        <f t="shared" si="254"/>
        <v>2.2945312500000006E-3</v>
      </c>
      <c r="BL57" s="811">
        <f t="shared" si="255"/>
        <v>0</v>
      </c>
      <c r="BM57" s="811">
        <f t="shared" si="256"/>
        <v>0</v>
      </c>
      <c r="BN57" s="821">
        <f t="shared" si="257"/>
        <v>0</v>
      </c>
      <c r="BO57" s="811">
        <f t="shared" si="221"/>
        <v>0</v>
      </c>
      <c r="BP57" s="811">
        <f t="shared" si="222"/>
        <v>0</v>
      </c>
      <c r="BQ57" s="849">
        <f t="shared" si="258"/>
        <v>0</v>
      </c>
    </row>
    <row r="58" spans="1:69" s="25" customFormat="1" ht="15.6" customHeight="1">
      <c r="A58" s="119"/>
      <c r="B58" s="5">
        <v>67</v>
      </c>
      <c r="C58" s="5" t="s">
        <v>154</v>
      </c>
      <c r="D58" s="155" t="s">
        <v>160</v>
      </c>
      <c r="E58" s="155" t="s">
        <v>498</v>
      </c>
      <c r="F58" s="812" t="s">
        <v>597</v>
      </c>
      <c r="G58" s="847">
        <f t="shared" si="174"/>
        <v>0</v>
      </c>
      <c r="H58" s="821">
        <f t="shared" si="174"/>
        <v>0</v>
      </c>
      <c r="I58" s="962">
        <f t="shared" si="173"/>
        <v>0</v>
      </c>
      <c r="J58" s="847">
        <f t="shared" si="175"/>
        <v>0</v>
      </c>
      <c r="K58" s="962">
        <f t="shared" si="175"/>
        <v>0</v>
      </c>
      <c r="L58" s="966">
        <f t="shared" si="223"/>
        <v>0</v>
      </c>
      <c r="M58" s="962">
        <f t="shared" si="176"/>
        <v>0</v>
      </c>
      <c r="N58" s="847">
        <f t="shared" si="177"/>
        <v>0</v>
      </c>
      <c r="O58" s="811">
        <f t="shared" si="177"/>
        <v>0</v>
      </c>
      <c r="P58" s="821">
        <f t="shared" si="259"/>
        <v>0</v>
      </c>
      <c r="Q58" s="811">
        <f t="shared" si="259"/>
        <v>0</v>
      </c>
      <c r="R58" s="821">
        <f t="shared" si="259"/>
        <v>0</v>
      </c>
      <c r="S58" s="811">
        <f t="shared" si="259"/>
        <v>0</v>
      </c>
      <c r="T58" s="821">
        <f t="shared" si="259"/>
        <v>0</v>
      </c>
      <c r="U58" s="962">
        <f t="shared" si="259"/>
        <v>0</v>
      </c>
      <c r="V58" s="987" t="e">
        <f>V50</f>
        <v>#DIV/0!</v>
      </c>
      <c r="W58" s="811" t="e">
        <f t="shared" ref="V58:X60" si="260">W50</f>
        <v>#DIV/0!</v>
      </c>
      <c r="X58" s="962" t="e">
        <f t="shared" si="260"/>
        <v>#DIV/0!</v>
      </c>
      <c r="Y58" s="990">
        <f t="shared" si="224"/>
        <v>0</v>
      </c>
      <c r="Z58" s="845" t="e">
        <f t="shared" si="225"/>
        <v>#DIV/0!</v>
      </c>
      <c r="AA58" s="845" t="e">
        <f t="shared" si="226"/>
        <v>#DIV/0!</v>
      </c>
      <c r="AB58" s="845" t="e">
        <f t="shared" si="227"/>
        <v>#DIV/0!</v>
      </c>
      <c r="AC58" s="832">
        <f>K58+IR_REF!T13+IR_REF!AB13</f>
        <v>1.2807656249999999E-2</v>
      </c>
      <c r="AD58" s="845" t="e">
        <f t="shared" si="228"/>
        <v>#DIV/0!</v>
      </c>
      <c r="AE58" s="832">
        <f>Q58+IR_REF!AB13</f>
        <v>1.0679999999999999E-2</v>
      </c>
      <c r="AF58" s="845" t="e">
        <f t="shared" si="229"/>
        <v>#DIV/0!</v>
      </c>
      <c r="AG58" s="832">
        <f>S58+IR_REF!AB13</f>
        <v>1.0679999999999999E-2</v>
      </c>
      <c r="AH58" s="821" t="e">
        <f t="shared" si="230"/>
        <v>#DIV/0!</v>
      </c>
      <c r="AI58" s="832">
        <f>U58+IR_REF!AB13</f>
        <v>1.0679999999999999E-2</v>
      </c>
      <c r="AJ58" s="821" t="e">
        <f t="shared" si="231"/>
        <v>#DIV/0!</v>
      </c>
      <c r="AK58" s="811">
        <f t="shared" si="217"/>
        <v>0</v>
      </c>
      <c r="AL58" s="811">
        <f t="shared" si="218"/>
        <v>0</v>
      </c>
      <c r="AM58" s="849" t="e">
        <f t="shared" si="232"/>
        <v>#DIV/0!</v>
      </c>
      <c r="AN58" s="847" t="e">
        <f t="shared" si="233"/>
        <v>#DIV/0!</v>
      </c>
      <c r="AO58" s="821" t="e">
        <f t="shared" si="234"/>
        <v>#DIV/0!</v>
      </c>
      <c r="AP58" s="821" t="e">
        <f t="shared" si="235"/>
        <v>#DIV/0!</v>
      </c>
      <c r="AQ58" s="821" t="e">
        <f t="shared" si="236"/>
        <v>#DIV/0!</v>
      </c>
      <c r="AR58" s="811">
        <f t="shared" si="237"/>
        <v>1.2807656249999999E-2</v>
      </c>
      <c r="AS58" s="821" t="e">
        <f t="shared" si="238"/>
        <v>#DIV/0!</v>
      </c>
      <c r="AT58" s="811">
        <f t="shared" si="239"/>
        <v>1.2807656249999999E-2</v>
      </c>
      <c r="AU58" s="821" t="e">
        <f t="shared" si="240"/>
        <v>#DIV/0!</v>
      </c>
      <c r="AV58" s="811">
        <f t="shared" si="241"/>
        <v>1.0679999999999999E-2</v>
      </c>
      <c r="AW58" s="821" t="e">
        <f t="shared" si="242"/>
        <v>#DIV/0!</v>
      </c>
      <c r="AX58" s="811">
        <f t="shared" si="243"/>
        <v>1.0679999999999999E-2</v>
      </c>
      <c r="AY58" s="821" t="e">
        <f t="shared" si="244"/>
        <v>#DIV/0!</v>
      </c>
      <c r="AZ58" s="848">
        <f t="shared" si="219"/>
        <v>0</v>
      </c>
      <c r="BA58" s="811">
        <f t="shared" si="220"/>
        <v>0</v>
      </c>
      <c r="BB58" s="849" t="e">
        <f t="shared" si="245"/>
        <v>#DIV/0!</v>
      </c>
      <c r="BC58" s="847" t="e">
        <f t="shared" si="246"/>
        <v>#DIV/0!</v>
      </c>
      <c r="BD58" s="821" t="e">
        <f t="shared" si="247"/>
        <v>#DIV/0!</v>
      </c>
      <c r="BE58" s="821" t="e">
        <f t="shared" si="248"/>
        <v>#DIV/0!</v>
      </c>
      <c r="BF58" s="821" t="e">
        <f t="shared" si="249"/>
        <v>#DIV/0!</v>
      </c>
      <c r="BG58" s="811">
        <f t="shared" si="250"/>
        <v>1.2807656249999999E-2</v>
      </c>
      <c r="BH58" s="821" t="e">
        <f t="shared" si="251"/>
        <v>#DIV/0!</v>
      </c>
      <c r="BI58" s="846">
        <f t="shared" si="252"/>
        <v>1.2807656249999999E-2</v>
      </c>
      <c r="BJ58" s="821" t="e">
        <f t="shared" si="253"/>
        <v>#DIV/0!</v>
      </c>
      <c r="BK58" s="846">
        <f t="shared" si="254"/>
        <v>1.2807656249999999E-2</v>
      </c>
      <c r="BL58" s="811" t="e">
        <f t="shared" si="255"/>
        <v>#DIV/0!</v>
      </c>
      <c r="BM58" s="811">
        <f t="shared" si="256"/>
        <v>1.0679999999999999E-2</v>
      </c>
      <c r="BN58" s="821" t="e">
        <f t="shared" si="257"/>
        <v>#DIV/0!</v>
      </c>
      <c r="BO58" s="811">
        <f t="shared" si="221"/>
        <v>0</v>
      </c>
      <c r="BP58" s="811">
        <f t="shared" si="222"/>
        <v>0</v>
      </c>
      <c r="BQ58" s="849" t="e">
        <f t="shared" si="258"/>
        <v>#DIV/0!</v>
      </c>
    </row>
    <row r="59" spans="1:69" s="25" customFormat="1" ht="15.6" customHeight="1">
      <c r="A59" s="119"/>
      <c r="B59" s="5">
        <v>68</v>
      </c>
      <c r="C59" s="5" t="s">
        <v>154</v>
      </c>
      <c r="D59" s="155" t="s">
        <v>160</v>
      </c>
      <c r="E59" s="155" t="s">
        <v>498</v>
      </c>
      <c r="F59" s="812" t="s">
        <v>496</v>
      </c>
      <c r="G59" s="847">
        <f t="shared" si="174"/>
        <v>0</v>
      </c>
      <c r="H59" s="821">
        <f t="shared" si="174"/>
        <v>0</v>
      </c>
      <c r="I59" s="962">
        <f t="shared" si="173"/>
        <v>0</v>
      </c>
      <c r="J59" s="847">
        <f t="shared" si="175"/>
        <v>0</v>
      </c>
      <c r="K59" s="962">
        <f t="shared" si="175"/>
        <v>0</v>
      </c>
      <c r="L59" s="966">
        <f t="shared" si="223"/>
        <v>0</v>
      </c>
      <c r="M59" s="962">
        <f t="shared" si="176"/>
        <v>0</v>
      </c>
      <c r="N59" s="847">
        <f t="shared" si="177"/>
        <v>0</v>
      </c>
      <c r="O59" s="811">
        <f t="shared" si="177"/>
        <v>0</v>
      </c>
      <c r="P59" s="821">
        <f t="shared" si="259"/>
        <v>0</v>
      </c>
      <c r="Q59" s="811">
        <f t="shared" si="259"/>
        <v>0</v>
      </c>
      <c r="R59" s="821">
        <f t="shared" si="259"/>
        <v>0</v>
      </c>
      <c r="S59" s="811">
        <f t="shared" si="259"/>
        <v>0</v>
      </c>
      <c r="T59" s="821">
        <f t="shared" si="259"/>
        <v>0</v>
      </c>
      <c r="U59" s="962">
        <f t="shared" si="259"/>
        <v>0</v>
      </c>
      <c r="V59" s="987" t="e">
        <f>V51</f>
        <v>#DIV/0!</v>
      </c>
      <c r="W59" s="811" t="e">
        <f t="shared" si="260"/>
        <v>#DIV/0!</v>
      </c>
      <c r="X59" s="962" t="e">
        <f t="shared" si="260"/>
        <v>#DIV/0!</v>
      </c>
      <c r="Y59" s="990">
        <f t="shared" si="224"/>
        <v>0</v>
      </c>
      <c r="Z59" s="845" t="e">
        <f t="shared" si="225"/>
        <v>#DIV/0!</v>
      </c>
      <c r="AA59" s="845" t="e">
        <f t="shared" si="226"/>
        <v>#DIV/0!</v>
      </c>
      <c r="AB59" s="845" t="e">
        <f t="shared" si="227"/>
        <v>#DIV/0!</v>
      </c>
      <c r="AC59" s="832">
        <f>K59+IR_REF!T14+IR_REF!AB14</f>
        <v>1.2807656249999999E-2</v>
      </c>
      <c r="AD59" s="845" t="e">
        <f t="shared" si="228"/>
        <v>#DIV/0!</v>
      </c>
      <c r="AE59" s="832">
        <f>Q59+IR_REF!AB14</f>
        <v>1.0679999999999999E-2</v>
      </c>
      <c r="AF59" s="845" t="e">
        <f t="shared" si="229"/>
        <v>#DIV/0!</v>
      </c>
      <c r="AG59" s="832">
        <f>S59+IR_REF!AB14</f>
        <v>1.0679999999999999E-2</v>
      </c>
      <c r="AH59" s="821" t="e">
        <f t="shared" si="230"/>
        <v>#DIV/0!</v>
      </c>
      <c r="AI59" s="832">
        <f>U59+IR_REF!AB14</f>
        <v>1.0679999999999999E-2</v>
      </c>
      <c r="AJ59" s="821" t="e">
        <f t="shared" si="231"/>
        <v>#DIV/0!</v>
      </c>
      <c r="AK59" s="811">
        <f t="shared" si="217"/>
        <v>0</v>
      </c>
      <c r="AL59" s="811">
        <f t="shared" si="218"/>
        <v>0</v>
      </c>
      <c r="AM59" s="849" t="e">
        <f t="shared" si="232"/>
        <v>#DIV/0!</v>
      </c>
      <c r="AN59" s="847" t="e">
        <f t="shared" si="233"/>
        <v>#DIV/0!</v>
      </c>
      <c r="AO59" s="821" t="e">
        <f t="shared" si="234"/>
        <v>#DIV/0!</v>
      </c>
      <c r="AP59" s="821" t="e">
        <f t="shared" si="235"/>
        <v>#DIV/0!</v>
      </c>
      <c r="AQ59" s="821" t="e">
        <f t="shared" si="236"/>
        <v>#DIV/0!</v>
      </c>
      <c r="AR59" s="811">
        <f t="shared" si="237"/>
        <v>1.2807656249999999E-2</v>
      </c>
      <c r="AS59" s="821" t="e">
        <f t="shared" si="238"/>
        <v>#DIV/0!</v>
      </c>
      <c r="AT59" s="811">
        <f t="shared" si="239"/>
        <v>1.2807656249999999E-2</v>
      </c>
      <c r="AU59" s="821" t="e">
        <f t="shared" si="240"/>
        <v>#DIV/0!</v>
      </c>
      <c r="AV59" s="811">
        <f t="shared" si="241"/>
        <v>1.0679999999999999E-2</v>
      </c>
      <c r="AW59" s="821" t="e">
        <f t="shared" si="242"/>
        <v>#DIV/0!</v>
      </c>
      <c r="AX59" s="811">
        <f t="shared" si="243"/>
        <v>1.0679999999999999E-2</v>
      </c>
      <c r="AY59" s="821" t="e">
        <f t="shared" si="244"/>
        <v>#DIV/0!</v>
      </c>
      <c r="AZ59" s="848">
        <f t="shared" si="219"/>
        <v>0</v>
      </c>
      <c r="BA59" s="811">
        <f t="shared" si="220"/>
        <v>0</v>
      </c>
      <c r="BB59" s="849" t="e">
        <f t="shared" si="245"/>
        <v>#DIV/0!</v>
      </c>
      <c r="BC59" s="847" t="e">
        <f t="shared" si="246"/>
        <v>#DIV/0!</v>
      </c>
      <c r="BD59" s="821" t="e">
        <f t="shared" si="247"/>
        <v>#DIV/0!</v>
      </c>
      <c r="BE59" s="821" t="e">
        <f t="shared" si="248"/>
        <v>#DIV/0!</v>
      </c>
      <c r="BF59" s="821" t="e">
        <f t="shared" si="249"/>
        <v>#DIV/0!</v>
      </c>
      <c r="BG59" s="811">
        <f t="shared" si="250"/>
        <v>1.2807656249999999E-2</v>
      </c>
      <c r="BH59" s="821" t="e">
        <f t="shared" si="251"/>
        <v>#DIV/0!</v>
      </c>
      <c r="BI59" s="846">
        <f t="shared" si="252"/>
        <v>1.2807656249999999E-2</v>
      </c>
      <c r="BJ59" s="821" t="e">
        <f t="shared" si="253"/>
        <v>#DIV/0!</v>
      </c>
      <c r="BK59" s="846">
        <f t="shared" si="254"/>
        <v>1.2807656249999999E-2</v>
      </c>
      <c r="BL59" s="811" t="e">
        <f t="shared" si="255"/>
        <v>#DIV/0!</v>
      </c>
      <c r="BM59" s="811">
        <f t="shared" si="256"/>
        <v>1.0679999999999999E-2</v>
      </c>
      <c r="BN59" s="821" t="e">
        <f t="shared" si="257"/>
        <v>#DIV/0!</v>
      </c>
      <c r="BO59" s="811">
        <f t="shared" si="221"/>
        <v>0</v>
      </c>
      <c r="BP59" s="811">
        <f t="shared" si="222"/>
        <v>0</v>
      </c>
      <c r="BQ59" s="849" t="e">
        <f t="shared" si="258"/>
        <v>#DIV/0!</v>
      </c>
    </row>
    <row r="60" spans="1:69" s="25" customFormat="1" ht="15.6" customHeight="1">
      <c r="A60" s="119"/>
      <c r="B60" s="5">
        <v>69</v>
      </c>
      <c r="C60" s="5" t="s">
        <v>154</v>
      </c>
      <c r="D60" s="155" t="s">
        <v>160</v>
      </c>
      <c r="E60" s="155" t="s">
        <v>498</v>
      </c>
      <c r="F60" s="812" t="s">
        <v>497</v>
      </c>
      <c r="G60" s="847">
        <f t="shared" si="174"/>
        <v>0</v>
      </c>
      <c r="H60" s="821">
        <f t="shared" si="174"/>
        <v>0</v>
      </c>
      <c r="I60" s="962">
        <f t="shared" si="173"/>
        <v>0</v>
      </c>
      <c r="J60" s="847">
        <f t="shared" si="175"/>
        <v>0</v>
      </c>
      <c r="K60" s="962">
        <f t="shared" si="175"/>
        <v>0</v>
      </c>
      <c r="L60" s="966">
        <f t="shared" si="223"/>
        <v>0</v>
      </c>
      <c r="M60" s="962">
        <f t="shared" si="176"/>
        <v>0</v>
      </c>
      <c r="N60" s="847">
        <f t="shared" si="177"/>
        <v>0</v>
      </c>
      <c r="O60" s="811">
        <f t="shared" si="177"/>
        <v>0</v>
      </c>
      <c r="P60" s="821">
        <f t="shared" si="259"/>
        <v>0</v>
      </c>
      <c r="Q60" s="811">
        <f t="shared" si="259"/>
        <v>0</v>
      </c>
      <c r="R60" s="821">
        <f t="shared" si="259"/>
        <v>0</v>
      </c>
      <c r="S60" s="811">
        <f t="shared" si="259"/>
        <v>0</v>
      </c>
      <c r="T60" s="821">
        <f t="shared" si="259"/>
        <v>0</v>
      </c>
      <c r="U60" s="962">
        <f t="shared" si="259"/>
        <v>0</v>
      </c>
      <c r="V60" s="987" t="e">
        <f t="shared" si="260"/>
        <v>#DIV/0!</v>
      </c>
      <c r="W60" s="811" t="e">
        <f t="shared" si="260"/>
        <v>#DIV/0!</v>
      </c>
      <c r="X60" s="962" t="e">
        <f t="shared" si="260"/>
        <v>#DIV/0!</v>
      </c>
      <c r="Y60" s="990">
        <f t="shared" si="224"/>
        <v>0</v>
      </c>
      <c r="Z60" s="845" t="e">
        <f t="shared" si="225"/>
        <v>#DIV/0!</v>
      </c>
      <c r="AA60" s="845" t="e">
        <f t="shared" si="226"/>
        <v>#DIV/0!</v>
      </c>
      <c r="AB60" s="845" t="e">
        <f t="shared" si="227"/>
        <v>#DIV/0!</v>
      </c>
      <c r="AC60" s="832">
        <f>K60+IR_REF!T15+IR_REF!AB15</f>
        <v>1.2807656249999999E-2</v>
      </c>
      <c r="AD60" s="845" t="e">
        <f t="shared" si="228"/>
        <v>#DIV/0!</v>
      </c>
      <c r="AE60" s="832">
        <f>Q60+IR_REF!AB15</f>
        <v>1.0679999999999999E-2</v>
      </c>
      <c r="AF60" s="845" t="e">
        <f t="shared" si="229"/>
        <v>#DIV/0!</v>
      </c>
      <c r="AG60" s="832">
        <f>S60+IR_REF!AB15</f>
        <v>1.0679999999999999E-2</v>
      </c>
      <c r="AH60" s="821" t="e">
        <f t="shared" si="230"/>
        <v>#DIV/0!</v>
      </c>
      <c r="AI60" s="832">
        <f>U60+IR_REF!AB15</f>
        <v>1.0679999999999999E-2</v>
      </c>
      <c r="AJ60" s="821" t="e">
        <f t="shared" si="231"/>
        <v>#DIV/0!</v>
      </c>
      <c r="AK60" s="811">
        <f t="shared" si="217"/>
        <v>0</v>
      </c>
      <c r="AL60" s="811">
        <f t="shared" si="218"/>
        <v>0</v>
      </c>
      <c r="AM60" s="849" t="e">
        <f t="shared" si="232"/>
        <v>#DIV/0!</v>
      </c>
      <c r="AN60" s="847" t="e">
        <f t="shared" si="233"/>
        <v>#DIV/0!</v>
      </c>
      <c r="AO60" s="821" t="e">
        <f t="shared" si="234"/>
        <v>#DIV/0!</v>
      </c>
      <c r="AP60" s="821" t="e">
        <f t="shared" si="235"/>
        <v>#DIV/0!</v>
      </c>
      <c r="AQ60" s="821" t="e">
        <f t="shared" si="236"/>
        <v>#DIV/0!</v>
      </c>
      <c r="AR60" s="811">
        <f t="shared" si="237"/>
        <v>1.2807656249999999E-2</v>
      </c>
      <c r="AS60" s="821" t="e">
        <f t="shared" si="238"/>
        <v>#DIV/0!</v>
      </c>
      <c r="AT60" s="811">
        <f t="shared" si="239"/>
        <v>1.2807656249999999E-2</v>
      </c>
      <c r="AU60" s="821" t="e">
        <f t="shared" si="240"/>
        <v>#DIV/0!</v>
      </c>
      <c r="AV60" s="811">
        <f t="shared" si="241"/>
        <v>1.0679999999999999E-2</v>
      </c>
      <c r="AW60" s="821" t="e">
        <f t="shared" si="242"/>
        <v>#DIV/0!</v>
      </c>
      <c r="AX60" s="811">
        <f t="shared" si="243"/>
        <v>1.0679999999999999E-2</v>
      </c>
      <c r="AY60" s="821" t="e">
        <f t="shared" si="244"/>
        <v>#DIV/0!</v>
      </c>
      <c r="AZ60" s="848">
        <f t="shared" si="219"/>
        <v>0</v>
      </c>
      <c r="BA60" s="811">
        <f t="shared" si="220"/>
        <v>0</v>
      </c>
      <c r="BB60" s="849" t="e">
        <f t="shared" si="245"/>
        <v>#DIV/0!</v>
      </c>
      <c r="BC60" s="847" t="e">
        <f t="shared" si="246"/>
        <v>#DIV/0!</v>
      </c>
      <c r="BD60" s="821" t="e">
        <f t="shared" si="247"/>
        <v>#DIV/0!</v>
      </c>
      <c r="BE60" s="821" t="e">
        <f t="shared" si="248"/>
        <v>#DIV/0!</v>
      </c>
      <c r="BF60" s="821" t="e">
        <f t="shared" si="249"/>
        <v>#DIV/0!</v>
      </c>
      <c r="BG60" s="811">
        <f t="shared" si="250"/>
        <v>1.2807656249999999E-2</v>
      </c>
      <c r="BH60" s="821" t="e">
        <f t="shared" si="251"/>
        <v>#DIV/0!</v>
      </c>
      <c r="BI60" s="846">
        <f t="shared" si="252"/>
        <v>1.2807656249999999E-2</v>
      </c>
      <c r="BJ60" s="821" t="e">
        <f t="shared" si="253"/>
        <v>#DIV/0!</v>
      </c>
      <c r="BK60" s="846">
        <f t="shared" si="254"/>
        <v>1.2807656249999999E-2</v>
      </c>
      <c r="BL60" s="811" t="e">
        <f t="shared" si="255"/>
        <v>#DIV/0!</v>
      </c>
      <c r="BM60" s="811">
        <f t="shared" si="256"/>
        <v>1.0679999999999999E-2</v>
      </c>
      <c r="BN60" s="821" t="e">
        <f t="shared" si="257"/>
        <v>#DIV/0!</v>
      </c>
      <c r="BO60" s="811">
        <f t="shared" si="221"/>
        <v>0</v>
      </c>
      <c r="BP60" s="811">
        <f t="shared" si="222"/>
        <v>0</v>
      </c>
      <c r="BQ60" s="849" t="e">
        <f t="shared" si="258"/>
        <v>#DIV/0!</v>
      </c>
    </row>
    <row r="61" spans="1:69" s="25" customFormat="1" ht="15.6" customHeight="1">
      <c r="A61" s="119"/>
      <c r="B61" s="5">
        <v>70</v>
      </c>
      <c r="C61" s="5" t="s">
        <v>154</v>
      </c>
      <c r="D61" s="155" t="s">
        <v>160</v>
      </c>
      <c r="E61" s="155" t="s">
        <v>498</v>
      </c>
      <c r="F61" s="812" t="s">
        <v>172</v>
      </c>
      <c r="G61" s="847">
        <f t="shared" si="174"/>
        <v>0</v>
      </c>
      <c r="H61" s="821">
        <f t="shared" si="174"/>
        <v>0</v>
      </c>
      <c r="I61" s="962">
        <f t="shared" si="173"/>
        <v>0</v>
      </c>
      <c r="J61" s="847">
        <f t="shared" si="175"/>
        <v>0</v>
      </c>
      <c r="K61" s="962">
        <f t="shared" si="175"/>
        <v>0</v>
      </c>
      <c r="L61" s="966">
        <f t="shared" si="223"/>
        <v>0</v>
      </c>
      <c r="M61" s="962">
        <f t="shared" si="176"/>
        <v>0</v>
      </c>
      <c r="N61" s="847">
        <f t="shared" si="177"/>
        <v>0</v>
      </c>
      <c r="O61" s="811">
        <f t="shared" si="177"/>
        <v>0</v>
      </c>
      <c r="P61" s="821">
        <f t="shared" si="259"/>
        <v>0</v>
      </c>
      <c r="Q61" s="811">
        <f t="shared" si="259"/>
        <v>0</v>
      </c>
      <c r="R61" s="821">
        <f t="shared" si="259"/>
        <v>0</v>
      </c>
      <c r="S61" s="811">
        <f t="shared" si="259"/>
        <v>0</v>
      </c>
      <c r="T61" s="821">
        <f t="shared" si="259"/>
        <v>0</v>
      </c>
      <c r="U61" s="962">
        <f t="shared" si="259"/>
        <v>0</v>
      </c>
      <c r="V61" s="982"/>
      <c r="W61" s="823"/>
      <c r="X61" s="983"/>
      <c r="Y61" s="990">
        <f t="shared" si="224"/>
        <v>0</v>
      </c>
      <c r="Z61" s="845">
        <f t="shared" si="225"/>
        <v>0</v>
      </c>
      <c r="AA61" s="845">
        <f t="shared" si="226"/>
        <v>0</v>
      </c>
      <c r="AB61" s="845">
        <f t="shared" si="227"/>
        <v>0</v>
      </c>
      <c r="AC61" s="832">
        <f>K61+IR_REF!T16+IR_REF!AB16</f>
        <v>7.0921875000000013E-3</v>
      </c>
      <c r="AD61" s="845">
        <f t="shared" si="228"/>
        <v>0</v>
      </c>
      <c r="AE61" s="832">
        <f>Q61+IR_REF!AB16</f>
        <v>0</v>
      </c>
      <c r="AF61" s="845">
        <f t="shared" si="229"/>
        <v>0</v>
      </c>
      <c r="AG61" s="832">
        <f>S61+IR_REF!AB16</f>
        <v>0</v>
      </c>
      <c r="AH61" s="821">
        <f t="shared" si="230"/>
        <v>0</v>
      </c>
      <c r="AI61" s="832">
        <f>U61+IR_REF!AB16</f>
        <v>0</v>
      </c>
      <c r="AJ61" s="821">
        <f t="shared" si="231"/>
        <v>0</v>
      </c>
      <c r="AK61" s="811">
        <f t="shared" si="217"/>
        <v>0</v>
      </c>
      <c r="AL61" s="811">
        <f t="shared" si="218"/>
        <v>0</v>
      </c>
      <c r="AM61" s="849">
        <f t="shared" si="232"/>
        <v>0</v>
      </c>
      <c r="AN61" s="847">
        <f t="shared" si="233"/>
        <v>0</v>
      </c>
      <c r="AO61" s="821">
        <f t="shared" si="234"/>
        <v>0</v>
      </c>
      <c r="AP61" s="821">
        <f t="shared" si="235"/>
        <v>0</v>
      </c>
      <c r="AQ61" s="821">
        <f t="shared" si="236"/>
        <v>0</v>
      </c>
      <c r="AR61" s="811">
        <f t="shared" si="237"/>
        <v>7.0921875000000013E-3</v>
      </c>
      <c r="AS61" s="821">
        <f t="shared" si="238"/>
        <v>0</v>
      </c>
      <c r="AT61" s="811">
        <f t="shared" si="239"/>
        <v>7.0921875000000013E-3</v>
      </c>
      <c r="AU61" s="821">
        <f t="shared" si="240"/>
        <v>0</v>
      </c>
      <c r="AV61" s="811">
        <f t="shared" si="241"/>
        <v>0</v>
      </c>
      <c r="AW61" s="821">
        <f t="shared" si="242"/>
        <v>0</v>
      </c>
      <c r="AX61" s="811">
        <f t="shared" si="243"/>
        <v>0</v>
      </c>
      <c r="AY61" s="821">
        <f t="shared" si="244"/>
        <v>0</v>
      </c>
      <c r="AZ61" s="848">
        <f t="shared" si="219"/>
        <v>0</v>
      </c>
      <c r="BA61" s="811">
        <f t="shared" si="220"/>
        <v>0</v>
      </c>
      <c r="BB61" s="849">
        <f t="shared" si="245"/>
        <v>0</v>
      </c>
      <c r="BC61" s="847">
        <f t="shared" si="246"/>
        <v>0</v>
      </c>
      <c r="BD61" s="821">
        <f t="shared" si="247"/>
        <v>0</v>
      </c>
      <c r="BE61" s="821">
        <f t="shared" si="248"/>
        <v>0</v>
      </c>
      <c r="BF61" s="821">
        <f t="shared" si="249"/>
        <v>0</v>
      </c>
      <c r="BG61" s="811">
        <f t="shared" si="250"/>
        <v>7.0921875000000013E-3</v>
      </c>
      <c r="BH61" s="821">
        <f t="shared" si="251"/>
        <v>0</v>
      </c>
      <c r="BI61" s="846">
        <f t="shared" si="252"/>
        <v>7.0921875000000013E-3</v>
      </c>
      <c r="BJ61" s="821">
        <f t="shared" si="253"/>
        <v>0</v>
      </c>
      <c r="BK61" s="846">
        <f t="shared" si="254"/>
        <v>7.0921875000000013E-3</v>
      </c>
      <c r="BL61" s="811">
        <f t="shared" si="255"/>
        <v>0</v>
      </c>
      <c r="BM61" s="811">
        <f t="shared" si="256"/>
        <v>0</v>
      </c>
      <c r="BN61" s="821">
        <f t="shared" si="257"/>
        <v>0</v>
      </c>
      <c r="BO61" s="811">
        <f t="shared" si="221"/>
        <v>0</v>
      </c>
      <c r="BP61" s="811">
        <f t="shared" si="222"/>
        <v>0</v>
      </c>
      <c r="BQ61" s="849">
        <f t="shared" si="258"/>
        <v>0</v>
      </c>
    </row>
    <row r="62" spans="1:69" s="25" customFormat="1" ht="15.6" customHeight="1" thickBot="1">
      <c r="A62" s="119"/>
      <c r="B62" s="5">
        <v>87</v>
      </c>
      <c r="C62" s="5" t="s">
        <v>154</v>
      </c>
      <c r="D62" s="155" t="s">
        <v>160</v>
      </c>
      <c r="E62" s="155" t="s">
        <v>144</v>
      </c>
      <c r="F62" s="812" t="s">
        <v>506</v>
      </c>
      <c r="G62" s="963">
        <f t="shared" ref="G62:H68" si="261">G25</f>
        <v>0</v>
      </c>
      <c r="H62" s="964">
        <f t="shared" si="261"/>
        <v>0</v>
      </c>
      <c r="I62" s="965">
        <f t="shared" si="173"/>
        <v>0</v>
      </c>
      <c r="J62" s="1007">
        <f t="shared" ref="J62:K68" si="262">J25</f>
        <v>0</v>
      </c>
      <c r="K62" s="1009">
        <f t="shared" si="262"/>
        <v>0</v>
      </c>
      <c r="L62" s="1011">
        <f t="shared" si="223"/>
        <v>0</v>
      </c>
      <c r="M62" s="1009">
        <f t="shared" si="176"/>
        <v>0</v>
      </c>
      <c r="N62" s="1007">
        <f t="shared" ref="N62:U62" si="263">N25</f>
        <v>0</v>
      </c>
      <c r="O62" s="765">
        <f t="shared" si="263"/>
        <v>0</v>
      </c>
      <c r="P62" s="1008">
        <f t="shared" si="263"/>
        <v>0</v>
      </c>
      <c r="Q62" s="765">
        <f t="shared" si="263"/>
        <v>0</v>
      </c>
      <c r="R62" s="1008">
        <f t="shared" si="263"/>
        <v>0</v>
      </c>
      <c r="S62" s="765">
        <f t="shared" si="263"/>
        <v>0</v>
      </c>
      <c r="T62" s="1008">
        <f t="shared" si="263"/>
        <v>0</v>
      </c>
      <c r="U62" s="1009">
        <f t="shared" si="263"/>
        <v>0</v>
      </c>
      <c r="V62" s="988"/>
      <c r="W62" s="989"/>
      <c r="X62" s="970"/>
      <c r="Y62" s="991"/>
      <c r="Z62" s="992"/>
      <c r="AA62" s="992"/>
      <c r="AB62" s="977"/>
      <c r="AC62" s="992"/>
      <c r="AD62" s="992"/>
      <c r="AE62" s="992"/>
      <c r="AF62" s="992"/>
      <c r="AG62" s="978"/>
      <c r="AH62" s="978"/>
      <c r="AI62" s="978"/>
      <c r="AJ62" s="978"/>
      <c r="AK62" s="978"/>
      <c r="AL62" s="978"/>
      <c r="AM62" s="993" t="e">
        <f>SUM(AM45:AM61)</f>
        <v>#DIV/0!</v>
      </c>
      <c r="AN62" s="972"/>
      <c r="AO62" s="978"/>
      <c r="AP62" s="978"/>
      <c r="AQ62" s="978"/>
      <c r="AR62" s="978"/>
      <c r="AS62" s="978"/>
      <c r="AT62" s="978"/>
      <c r="AU62" s="978"/>
      <c r="AV62" s="978"/>
      <c r="AW62" s="978"/>
      <c r="AX62" s="978"/>
      <c r="AY62" s="977"/>
      <c r="AZ62" s="989"/>
      <c r="BA62" s="977"/>
      <c r="BB62" s="993" t="e">
        <f>SUM(BB45:BB61)</f>
        <v>#DIV/0!</v>
      </c>
      <c r="BC62" s="991"/>
      <c r="BD62" s="992"/>
      <c r="BE62" s="977"/>
      <c r="BF62" s="977"/>
      <c r="BG62" s="989"/>
      <c r="BH62" s="977"/>
      <c r="BI62" s="992"/>
      <c r="BJ62" s="992"/>
      <c r="BK62" s="992"/>
      <c r="BL62" s="977"/>
      <c r="BM62" s="978"/>
      <c r="BN62" s="978"/>
      <c r="BO62" s="978"/>
      <c r="BP62" s="978"/>
      <c r="BQ62" s="993" t="e">
        <f>SUM(BQ45:BQ61)</f>
        <v>#DIV/0!</v>
      </c>
    </row>
    <row r="63" spans="1:69" s="25" customFormat="1" ht="17.649999999999999" customHeight="1">
      <c r="A63" s="119"/>
      <c r="B63" s="5">
        <v>88</v>
      </c>
      <c r="C63" s="5" t="s">
        <v>154</v>
      </c>
      <c r="D63" s="155" t="s">
        <v>194</v>
      </c>
      <c r="E63" s="155" t="s">
        <v>495</v>
      </c>
      <c r="F63" s="812" t="s">
        <v>500</v>
      </c>
      <c r="G63" s="971">
        <f t="shared" si="261"/>
        <v>0</v>
      </c>
      <c r="H63" s="1002">
        <f t="shared" si="261"/>
        <v>0</v>
      </c>
      <c r="I63" s="960">
        <f t="shared" si="173"/>
        <v>0</v>
      </c>
      <c r="J63" s="971">
        <f t="shared" si="262"/>
        <v>0</v>
      </c>
      <c r="K63" s="960">
        <f t="shared" si="262"/>
        <v>0</v>
      </c>
      <c r="L63" s="1010">
        <f t="shared" si="223"/>
        <v>0</v>
      </c>
      <c r="M63" s="960">
        <f t="shared" si="176"/>
        <v>0</v>
      </c>
      <c r="N63" s="971">
        <f t="shared" ref="N63:O80" si="264">N26</f>
        <v>0</v>
      </c>
      <c r="O63" s="1003">
        <f t="shared" si="264"/>
        <v>0</v>
      </c>
      <c r="P63" s="974"/>
      <c r="Q63" s="975"/>
      <c r="R63" s="974"/>
      <c r="S63" s="975"/>
      <c r="T63" s="974"/>
      <c r="U63" s="995"/>
      <c r="V63" s="996"/>
      <c r="W63" s="997"/>
      <c r="X63" s="995"/>
      <c r="Y63" s="998">
        <f>L63</f>
        <v>0</v>
      </c>
      <c r="Z63" s="999">
        <f>Y63*(1-V63)</f>
        <v>0</v>
      </c>
      <c r="AA63" s="999">
        <f>N63*(1-V63)</f>
        <v>0</v>
      </c>
      <c r="AB63" s="999">
        <f t="shared" ref="AB63:AB80" si="265">AA63</f>
        <v>0</v>
      </c>
      <c r="AC63" s="1000">
        <f>K63+IR_REF!T18+IR_REF!AB18</f>
        <v>1.4184375000000004E-3</v>
      </c>
      <c r="AD63" s="999">
        <f>(1-V63)*P63</f>
        <v>0</v>
      </c>
      <c r="AE63" s="1001">
        <f>Q63</f>
        <v>0</v>
      </c>
      <c r="AF63" s="999">
        <f>(1-V63)*R63</f>
        <v>0</v>
      </c>
      <c r="AG63" s="1001">
        <f>S63</f>
        <v>0</v>
      </c>
      <c r="AH63" s="1002">
        <f>(1-V63)*T63</f>
        <v>0</v>
      </c>
      <c r="AI63" s="1001">
        <f>U63</f>
        <v>0</v>
      </c>
      <c r="AJ63" s="1002">
        <f>AD63+AF63+AH63</f>
        <v>0</v>
      </c>
      <c r="AK63" s="1003">
        <f>IFERROR((AD63*AE63+AF63*AG63+AH63*AI63)/AJ63,0)</f>
        <v>0</v>
      </c>
      <c r="AL63" s="1003">
        <f>IFERROR((AK63*AJ63+AB63*AC63)/Z63,0)</f>
        <v>0</v>
      </c>
      <c r="AM63" s="1004">
        <f>AL63*Z63</f>
        <v>0</v>
      </c>
      <c r="AN63" s="971">
        <f>Z63</f>
        <v>0</v>
      </c>
      <c r="AO63" s="1002">
        <f>AN63*(1-W63)</f>
        <v>0</v>
      </c>
      <c r="AP63" s="1002">
        <f>AD63*(1-W63)</f>
        <v>0</v>
      </c>
      <c r="AQ63" s="1002">
        <f t="shared" ref="AQ63:AQ80" si="266">AP63</f>
        <v>0</v>
      </c>
      <c r="AR63" s="1003">
        <f>AC63</f>
        <v>1.4184375000000004E-3</v>
      </c>
      <c r="AS63" s="1002">
        <f>AB63*(1-W63)</f>
        <v>0</v>
      </c>
      <c r="AT63" s="1003">
        <f>AC63</f>
        <v>1.4184375000000004E-3</v>
      </c>
      <c r="AU63" s="1002">
        <f>AF63*(1-W63)</f>
        <v>0</v>
      </c>
      <c r="AV63" s="1003">
        <f>AG63</f>
        <v>0</v>
      </c>
      <c r="AW63" s="1002">
        <f>AH63*(1-W63)</f>
        <v>0</v>
      </c>
      <c r="AX63" s="1003">
        <f>AI63</f>
        <v>0</v>
      </c>
      <c r="AY63" s="1002">
        <f>AS63+AU63+AW63</f>
        <v>0</v>
      </c>
      <c r="AZ63" s="1005">
        <f>IFERROR((AS63*AT63+AU63*AV63+AW63*AX63)/AY63,0)</f>
        <v>0</v>
      </c>
      <c r="BA63" s="1003">
        <f>IFERROR((AZ63*AY63+AQ63*AR63)/AO63,0)</f>
        <v>0</v>
      </c>
      <c r="BB63" s="1004">
        <f>BA63*AO63</f>
        <v>0</v>
      </c>
      <c r="BC63" s="971">
        <f>AO63</f>
        <v>0</v>
      </c>
      <c r="BD63" s="1002">
        <f>BC63*(1-X63)</f>
        <v>0</v>
      </c>
      <c r="BE63" s="1002">
        <f>AU63*(1-X63)</f>
        <v>0</v>
      </c>
      <c r="BF63" s="1002">
        <f t="shared" ref="BF63:BF80" si="267">BE63</f>
        <v>0</v>
      </c>
      <c r="BG63" s="1003">
        <f>AR63</f>
        <v>1.4184375000000004E-3</v>
      </c>
      <c r="BH63" s="1002">
        <f>AS63*(1-X63)</f>
        <v>0</v>
      </c>
      <c r="BI63" s="1001">
        <f>AT63</f>
        <v>1.4184375000000004E-3</v>
      </c>
      <c r="BJ63" s="1002">
        <f>AQ63*(1-X63)</f>
        <v>0</v>
      </c>
      <c r="BK63" s="1001">
        <f>AR63</f>
        <v>1.4184375000000004E-3</v>
      </c>
      <c r="BL63" s="1003">
        <f>AW63*(1-X63)</f>
        <v>0</v>
      </c>
      <c r="BM63" s="1003">
        <f>AX63</f>
        <v>0</v>
      </c>
      <c r="BN63" s="1002">
        <f>BH63+BJ63+BL63</f>
        <v>0</v>
      </c>
      <c r="BO63" s="1003">
        <f>IFERROR((BH63*BI63+BJ63*BK63+BL63*BM63)/BN63,0)</f>
        <v>0</v>
      </c>
      <c r="BP63" s="1003">
        <f>IFERROR((BO63*BN63+BF63*BG63)/BD63,0)</f>
        <v>0</v>
      </c>
      <c r="BQ63" s="1004">
        <f>BP63*BD63</f>
        <v>0</v>
      </c>
    </row>
    <row r="64" spans="1:69" s="25" customFormat="1" ht="17.649999999999999" customHeight="1">
      <c r="A64" s="119"/>
      <c r="B64" s="5">
        <v>89</v>
      </c>
      <c r="C64" s="5" t="s">
        <v>154</v>
      </c>
      <c r="D64" s="155" t="s">
        <v>194</v>
      </c>
      <c r="E64" s="155" t="s">
        <v>495</v>
      </c>
      <c r="F64" s="812" t="s">
        <v>501</v>
      </c>
      <c r="G64" s="847">
        <f t="shared" si="261"/>
        <v>0</v>
      </c>
      <c r="H64" s="821">
        <f t="shared" si="261"/>
        <v>0</v>
      </c>
      <c r="I64" s="962">
        <f t="shared" si="173"/>
        <v>0</v>
      </c>
      <c r="J64" s="847">
        <f t="shared" si="262"/>
        <v>0</v>
      </c>
      <c r="K64" s="962">
        <f t="shared" si="262"/>
        <v>0</v>
      </c>
      <c r="L64" s="966">
        <f t="shared" si="223"/>
        <v>0</v>
      </c>
      <c r="M64" s="962">
        <f t="shared" si="176"/>
        <v>0</v>
      </c>
      <c r="N64" s="847">
        <f t="shared" si="264"/>
        <v>0</v>
      </c>
      <c r="O64" s="811">
        <f t="shared" si="264"/>
        <v>0</v>
      </c>
      <c r="P64" s="821">
        <f t="shared" ref="P64:U64" si="268">P27</f>
        <v>0</v>
      </c>
      <c r="Q64" s="811">
        <f t="shared" si="268"/>
        <v>0</v>
      </c>
      <c r="R64" s="821">
        <f t="shared" si="268"/>
        <v>0</v>
      </c>
      <c r="S64" s="811">
        <f t="shared" si="268"/>
        <v>0</v>
      </c>
      <c r="T64" s="821">
        <f t="shared" si="268"/>
        <v>0</v>
      </c>
      <c r="U64" s="962">
        <f t="shared" si="268"/>
        <v>0</v>
      </c>
      <c r="V64" s="982"/>
      <c r="W64" s="823"/>
      <c r="X64" s="983"/>
      <c r="Y64" s="990">
        <f t="shared" ref="Y64:Y72" si="269">L64</f>
        <v>0</v>
      </c>
      <c r="Z64" s="845">
        <f t="shared" ref="Z64:Z72" si="270">Y64*(1-V64)</f>
        <v>0</v>
      </c>
      <c r="AA64" s="845">
        <f t="shared" ref="AA64:AA72" si="271">N64*(1-V64)</f>
        <v>0</v>
      </c>
      <c r="AB64" s="845">
        <f t="shared" si="265"/>
        <v>0</v>
      </c>
      <c r="AC64" s="832">
        <f>K64+IR_REF!T19+IR_REF!AB19</f>
        <v>1.7772187500000002E-2</v>
      </c>
      <c r="AD64" s="845">
        <f t="shared" ref="AD64:AD72" si="272">(1-V64)*P64</f>
        <v>0</v>
      </c>
      <c r="AE64" s="846">
        <f t="shared" ref="AE64:AE71" si="273">Q64</f>
        <v>0</v>
      </c>
      <c r="AF64" s="845">
        <f t="shared" ref="AF64:AF72" si="274">(1-V64)*R64</f>
        <v>0</v>
      </c>
      <c r="AG64" s="846">
        <f t="shared" ref="AG64:AG71" si="275">S64</f>
        <v>0</v>
      </c>
      <c r="AH64" s="821">
        <f t="shared" ref="AH64:AH72" si="276">(1-V64)*T64</f>
        <v>0</v>
      </c>
      <c r="AI64" s="846">
        <f t="shared" ref="AI64:AI71" si="277">U64</f>
        <v>0</v>
      </c>
      <c r="AJ64" s="821">
        <f t="shared" ref="AJ64:AJ72" si="278">AD64+AF64+AH64</f>
        <v>0</v>
      </c>
      <c r="AK64" s="811">
        <f t="shared" ref="AK64:AK72" si="279">IFERROR((AD64*AE64+AF64*AG64+AH64*AI64)/AJ64,0)</f>
        <v>0</v>
      </c>
      <c r="AL64" s="811">
        <f t="shared" ref="AL64:AL72" si="280">IFERROR((AK64*AJ64+AB64*AC64)/Z64,0)</f>
        <v>0</v>
      </c>
      <c r="AM64" s="849">
        <f t="shared" ref="AM64:AM72" si="281">AL64*Z64</f>
        <v>0</v>
      </c>
      <c r="AN64" s="847">
        <f t="shared" ref="AN64:AN72" si="282">Z64</f>
        <v>0</v>
      </c>
      <c r="AO64" s="821">
        <f t="shared" ref="AO64:AO72" si="283">AN64*(1-W64)</f>
        <v>0</v>
      </c>
      <c r="AP64" s="821">
        <f t="shared" ref="AP64:AP72" si="284">AD64*(1-W64)</f>
        <v>0</v>
      </c>
      <c r="AQ64" s="821">
        <f t="shared" si="266"/>
        <v>0</v>
      </c>
      <c r="AR64" s="811">
        <f t="shared" ref="AR64:AR72" si="285">AC64</f>
        <v>1.7772187500000002E-2</v>
      </c>
      <c r="AS64" s="821">
        <f t="shared" ref="AS64:AS72" si="286">AB64*(1-W64)</f>
        <v>0</v>
      </c>
      <c r="AT64" s="811">
        <f t="shared" ref="AT64:AT72" si="287">AC64</f>
        <v>1.7772187500000002E-2</v>
      </c>
      <c r="AU64" s="821">
        <f t="shared" ref="AU64:AU72" si="288">AF64*(1-W64)</f>
        <v>0</v>
      </c>
      <c r="AV64" s="811">
        <f t="shared" ref="AV64:AV72" si="289">AG64</f>
        <v>0</v>
      </c>
      <c r="AW64" s="821">
        <f t="shared" ref="AW64:AW72" si="290">AH64*(1-W64)</f>
        <v>0</v>
      </c>
      <c r="AX64" s="811">
        <f t="shared" ref="AX64:AX72" si="291">AI64</f>
        <v>0</v>
      </c>
      <c r="AY64" s="821">
        <f t="shared" ref="AY64:AY72" si="292">AS64+AU64+AW64</f>
        <v>0</v>
      </c>
      <c r="AZ64" s="848">
        <f t="shared" ref="AZ64:AZ72" si="293">IFERROR((AS64*AT64+AU64*AV64+AW64*AX64)/AY64,0)</f>
        <v>0</v>
      </c>
      <c r="BA64" s="811">
        <f t="shared" ref="BA64:BA72" si="294">IFERROR((AZ64*AY64+AQ64*AR64)/AO64,0)</f>
        <v>0</v>
      </c>
      <c r="BB64" s="849">
        <f t="shared" ref="BB64:BB72" si="295">BA64*AO64</f>
        <v>0</v>
      </c>
      <c r="BC64" s="847">
        <f t="shared" ref="BC64:BC72" si="296">AO64</f>
        <v>0</v>
      </c>
      <c r="BD64" s="821">
        <f t="shared" ref="BD64:BD72" si="297">BC64*(1-X64)</f>
        <v>0</v>
      </c>
      <c r="BE64" s="821">
        <f t="shared" ref="BE64:BE72" si="298">AU64*(1-X64)</f>
        <v>0</v>
      </c>
      <c r="BF64" s="821">
        <f t="shared" si="267"/>
        <v>0</v>
      </c>
      <c r="BG64" s="811">
        <f t="shared" ref="BG64:BG72" si="299">AR64</f>
        <v>1.7772187500000002E-2</v>
      </c>
      <c r="BH64" s="821">
        <f t="shared" ref="BH64:BH72" si="300">AS64*(1-X64)</f>
        <v>0</v>
      </c>
      <c r="BI64" s="846">
        <f t="shared" ref="BI64:BI72" si="301">AT64</f>
        <v>1.7772187500000002E-2</v>
      </c>
      <c r="BJ64" s="821">
        <f t="shared" ref="BJ64:BJ72" si="302">AQ64*(1-X64)</f>
        <v>0</v>
      </c>
      <c r="BK64" s="846">
        <f t="shared" ref="BK64:BK72" si="303">AR64</f>
        <v>1.7772187500000002E-2</v>
      </c>
      <c r="BL64" s="811">
        <f t="shared" ref="BL64:BL72" si="304">AW64*(1-X64)</f>
        <v>0</v>
      </c>
      <c r="BM64" s="811">
        <f t="shared" ref="BM64:BM72" si="305">AX64</f>
        <v>0</v>
      </c>
      <c r="BN64" s="821">
        <f t="shared" ref="BN64:BN72" si="306">BH64+BJ64+BL64</f>
        <v>0</v>
      </c>
      <c r="BO64" s="811">
        <f t="shared" ref="BO64:BO72" si="307">IFERROR((BH64*BI64+BJ64*BK64+BL64*BM64)/BN64,0)</f>
        <v>0</v>
      </c>
      <c r="BP64" s="811">
        <f t="shared" ref="BP64:BP72" si="308">IFERROR((BO64*BN64+BF64*BG64)/BD64,0)</f>
        <v>0</v>
      </c>
      <c r="BQ64" s="849">
        <f t="shared" ref="BQ64:BQ72" si="309">BP64*BD64</f>
        <v>0</v>
      </c>
    </row>
    <row r="65" spans="1:69" s="25" customFormat="1" ht="17.649999999999999" customHeight="1">
      <c r="A65" s="119"/>
      <c r="B65" s="5">
        <v>90</v>
      </c>
      <c r="C65" s="5" t="s">
        <v>154</v>
      </c>
      <c r="D65" s="155" t="s">
        <v>194</v>
      </c>
      <c r="E65" s="155" t="s">
        <v>495</v>
      </c>
      <c r="F65" s="812" t="s">
        <v>502</v>
      </c>
      <c r="G65" s="847">
        <f t="shared" si="261"/>
        <v>0</v>
      </c>
      <c r="H65" s="821">
        <f t="shared" si="261"/>
        <v>0</v>
      </c>
      <c r="I65" s="962">
        <f t="shared" si="173"/>
        <v>0</v>
      </c>
      <c r="J65" s="847">
        <f t="shared" si="262"/>
        <v>0</v>
      </c>
      <c r="K65" s="962">
        <f t="shared" si="262"/>
        <v>0</v>
      </c>
      <c r="L65" s="966">
        <f t="shared" si="223"/>
        <v>0</v>
      </c>
      <c r="M65" s="962">
        <f t="shared" si="176"/>
        <v>0</v>
      </c>
      <c r="N65" s="847">
        <f t="shared" si="264"/>
        <v>0</v>
      </c>
      <c r="O65" s="811">
        <f t="shared" si="264"/>
        <v>0</v>
      </c>
      <c r="P65" s="822"/>
      <c r="Q65" s="824"/>
      <c r="R65" s="822"/>
      <c r="S65" s="824"/>
      <c r="T65" s="822"/>
      <c r="U65" s="983"/>
      <c r="V65" s="982"/>
      <c r="W65" s="823"/>
      <c r="X65" s="983"/>
      <c r="Y65" s="990">
        <f t="shared" si="269"/>
        <v>0</v>
      </c>
      <c r="Z65" s="845">
        <f t="shared" si="270"/>
        <v>0</v>
      </c>
      <c r="AA65" s="845">
        <f t="shared" si="271"/>
        <v>0</v>
      </c>
      <c r="AB65" s="845">
        <f t="shared" si="265"/>
        <v>0</v>
      </c>
      <c r="AC65" s="832">
        <f>K65+IR_REF!T20+IR_REF!AB20</f>
        <v>2.8368750000000009E-3</v>
      </c>
      <c r="AD65" s="845">
        <f t="shared" si="272"/>
        <v>0</v>
      </c>
      <c r="AE65" s="846">
        <f t="shared" si="273"/>
        <v>0</v>
      </c>
      <c r="AF65" s="845">
        <f t="shared" si="274"/>
        <v>0</v>
      </c>
      <c r="AG65" s="846">
        <f t="shared" si="275"/>
        <v>0</v>
      </c>
      <c r="AH65" s="821">
        <f t="shared" si="276"/>
        <v>0</v>
      </c>
      <c r="AI65" s="846">
        <f t="shared" si="277"/>
        <v>0</v>
      </c>
      <c r="AJ65" s="821">
        <f t="shared" si="278"/>
        <v>0</v>
      </c>
      <c r="AK65" s="811">
        <f t="shared" si="279"/>
        <v>0</v>
      </c>
      <c r="AL65" s="811">
        <f t="shared" si="280"/>
        <v>0</v>
      </c>
      <c r="AM65" s="849">
        <f t="shared" si="281"/>
        <v>0</v>
      </c>
      <c r="AN65" s="847">
        <f t="shared" si="282"/>
        <v>0</v>
      </c>
      <c r="AO65" s="821">
        <f t="shared" si="283"/>
        <v>0</v>
      </c>
      <c r="AP65" s="821">
        <f t="shared" si="284"/>
        <v>0</v>
      </c>
      <c r="AQ65" s="821">
        <f t="shared" si="266"/>
        <v>0</v>
      </c>
      <c r="AR65" s="811">
        <f t="shared" si="285"/>
        <v>2.8368750000000009E-3</v>
      </c>
      <c r="AS65" s="821">
        <f t="shared" si="286"/>
        <v>0</v>
      </c>
      <c r="AT65" s="811">
        <f t="shared" si="287"/>
        <v>2.8368750000000009E-3</v>
      </c>
      <c r="AU65" s="821">
        <f t="shared" si="288"/>
        <v>0</v>
      </c>
      <c r="AV65" s="811">
        <f t="shared" si="289"/>
        <v>0</v>
      </c>
      <c r="AW65" s="821">
        <f t="shared" si="290"/>
        <v>0</v>
      </c>
      <c r="AX65" s="811">
        <f t="shared" si="291"/>
        <v>0</v>
      </c>
      <c r="AY65" s="821">
        <f t="shared" si="292"/>
        <v>0</v>
      </c>
      <c r="AZ65" s="848">
        <f t="shared" si="293"/>
        <v>0</v>
      </c>
      <c r="BA65" s="811">
        <f t="shared" si="294"/>
        <v>0</v>
      </c>
      <c r="BB65" s="849">
        <f t="shared" si="295"/>
        <v>0</v>
      </c>
      <c r="BC65" s="847">
        <f t="shared" si="296"/>
        <v>0</v>
      </c>
      <c r="BD65" s="821">
        <f t="shared" si="297"/>
        <v>0</v>
      </c>
      <c r="BE65" s="821">
        <f t="shared" si="298"/>
        <v>0</v>
      </c>
      <c r="BF65" s="821">
        <f t="shared" si="267"/>
        <v>0</v>
      </c>
      <c r="BG65" s="811">
        <f t="shared" si="299"/>
        <v>2.8368750000000009E-3</v>
      </c>
      <c r="BH65" s="821">
        <f t="shared" si="300"/>
        <v>0</v>
      </c>
      <c r="BI65" s="846">
        <f t="shared" si="301"/>
        <v>2.8368750000000009E-3</v>
      </c>
      <c r="BJ65" s="821">
        <f t="shared" si="302"/>
        <v>0</v>
      </c>
      <c r="BK65" s="846">
        <f t="shared" si="303"/>
        <v>2.8368750000000009E-3</v>
      </c>
      <c r="BL65" s="811">
        <f t="shared" si="304"/>
        <v>0</v>
      </c>
      <c r="BM65" s="811">
        <f t="shared" si="305"/>
        <v>0</v>
      </c>
      <c r="BN65" s="821">
        <f t="shared" si="306"/>
        <v>0</v>
      </c>
      <c r="BO65" s="811">
        <f t="shared" si="307"/>
        <v>0</v>
      </c>
      <c r="BP65" s="811">
        <f t="shared" si="308"/>
        <v>0</v>
      </c>
      <c r="BQ65" s="849">
        <f t="shared" si="309"/>
        <v>0</v>
      </c>
    </row>
    <row r="66" spans="1:69" s="25" customFormat="1" ht="17.649999999999999" customHeight="1">
      <c r="A66" s="119"/>
      <c r="B66" s="5">
        <v>91</v>
      </c>
      <c r="C66" s="5" t="s">
        <v>154</v>
      </c>
      <c r="D66" s="155" t="s">
        <v>194</v>
      </c>
      <c r="E66" s="155" t="s">
        <v>495</v>
      </c>
      <c r="F66" s="812" t="s">
        <v>503</v>
      </c>
      <c r="G66" s="847">
        <f t="shared" si="261"/>
        <v>0</v>
      </c>
      <c r="H66" s="821">
        <f t="shared" si="261"/>
        <v>0</v>
      </c>
      <c r="I66" s="962">
        <f t="shared" si="173"/>
        <v>0</v>
      </c>
      <c r="J66" s="847">
        <f t="shared" si="262"/>
        <v>0</v>
      </c>
      <c r="K66" s="962">
        <f t="shared" si="262"/>
        <v>0</v>
      </c>
      <c r="L66" s="966">
        <f t="shared" si="223"/>
        <v>0</v>
      </c>
      <c r="M66" s="962">
        <f t="shared" si="176"/>
        <v>0</v>
      </c>
      <c r="N66" s="847">
        <f t="shared" si="264"/>
        <v>0</v>
      </c>
      <c r="O66" s="811">
        <f t="shared" si="264"/>
        <v>0</v>
      </c>
      <c r="P66" s="821">
        <f t="shared" ref="P66:U66" si="310">P29</f>
        <v>0</v>
      </c>
      <c r="Q66" s="811">
        <f t="shared" si="310"/>
        <v>0</v>
      </c>
      <c r="R66" s="821">
        <f t="shared" si="310"/>
        <v>0</v>
      </c>
      <c r="S66" s="811">
        <f t="shared" si="310"/>
        <v>0</v>
      </c>
      <c r="T66" s="821">
        <f t="shared" si="310"/>
        <v>0</v>
      </c>
      <c r="U66" s="962">
        <f t="shared" si="310"/>
        <v>0</v>
      </c>
      <c r="V66" s="982"/>
      <c r="W66" s="823"/>
      <c r="X66" s="983"/>
      <c r="Y66" s="990">
        <f t="shared" si="269"/>
        <v>0</v>
      </c>
      <c r="Z66" s="845">
        <f t="shared" si="270"/>
        <v>0</v>
      </c>
      <c r="AA66" s="845">
        <f t="shared" si="271"/>
        <v>0</v>
      </c>
      <c r="AB66" s="845">
        <f t="shared" si="265"/>
        <v>0</v>
      </c>
      <c r="AC66" s="832">
        <f>K66+IR_REF!T21+IR_REF!AB21</f>
        <v>1.7772187500000002E-2</v>
      </c>
      <c r="AD66" s="845">
        <f t="shared" si="272"/>
        <v>0</v>
      </c>
      <c r="AE66" s="846">
        <f t="shared" si="273"/>
        <v>0</v>
      </c>
      <c r="AF66" s="845">
        <f t="shared" si="274"/>
        <v>0</v>
      </c>
      <c r="AG66" s="846">
        <f t="shared" si="275"/>
        <v>0</v>
      </c>
      <c r="AH66" s="821">
        <f t="shared" si="276"/>
        <v>0</v>
      </c>
      <c r="AI66" s="846">
        <f t="shared" si="277"/>
        <v>0</v>
      </c>
      <c r="AJ66" s="821">
        <f t="shared" si="278"/>
        <v>0</v>
      </c>
      <c r="AK66" s="811">
        <f t="shared" si="279"/>
        <v>0</v>
      </c>
      <c r="AL66" s="811">
        <f t="shared" si="280"/>
        <v>0</v>
      </c>
      <c r="AM66" s="849">
        <f t="shared" si="281"/>
        <v>0</v>
      </c>
      <c r="AN66" s="847">
        <f t="shared" si="282"/>
        <v>0</v>
      </c>
      <c r="AO66" s="821">
        <f t="shared" si="283"/>
        <v>0</v>
      </c>
      <c r="AP66" s="821">
        <f t="shared" si="284"/>
        <v>0</v>
      </c>
      <c r="AQ66" s="821">
        <f t="shared" si="266"/>
        <v>0</v>
      </c>
      <c r="AR66" s="811">
        <f t="shared" si="285"/>
        <v>1.7772187500000002E-2</v>
      </c>
      <c r="AS66" s="821">
        <f t="shared" si="286"/>
        <v>0</v>
      </c>
      <c r="AT66" s="811">
        <f t="shared" si="287"/>
        <v>1.7772187500000002E-2</v>
      </c>
      <c r="AU66" s="821">
        <f t="shared" si="288"/>
        <v>0</v>
      </c>
      <c r="AV66" s="811">
        <f t="shared" si="289"/>
        <v>0</v>
      </c>
      <c r="AW66" s="821">
        <f t="shared" si="290"/>
        <v>0</v>
      </c>
      <c r="AX66" s="811">
        <f t="shared" si="291"/>
        <v>0</v>
      </c>
      <c r="AY66" s="821">
        <f t="shared" si="292"/>
        <v>0</v>
      </c>
      <c r="AZ66" s="848">
        <f t="shared" si="293"/>
        <v>0</v>
      </c>
      <c r="BA66" s="811">
        <f t="shared" si="294"/>
        <v>0</v>
      </c>
      <c r="BB66" s="849">
        <f t="shared" si="295"/>
        <v>0</v>
      </c>
      <c r="BC66" s="847">
        <f t="shared" si="296"/>
        <v>0</v>
      </c>
      <c r="BD66" s="821">
        <f t="shared" si="297"/>
        <v>0</v>
      </c>
      <c r="BE66" s="821">
        <f t="shared" si="298"/>
        <v>0</v>
      </c>
      <c r="BF66" s="821">
        <f t="shared" si="267"/>
        <v>0</v>
      </c>
      <c r="BG66" s="811">
        <f t="shared" si="299"/>
        <v>1.7772187500000002E-2</v>
      </c>
      <c r="BH66" s="821">
        <f t="shared" si="300"/>
        <v>0</v>
      </c>
      <c r="BI66" s="846">
        <f t="shared" si="301"/>
        <v>1.7772187500000002E-2</v>
      </c>
      <c r="BJ66" s="821">
        <f t="shared" si="302"/>
        <v>0</v>
      </c>
      <c r="BK66" s="846">
        <f t="shared" si="303"/>
        <v>1.7772187500000002E-2</v>
      </c>
      <c r="BL66" s="811">
        <f t="shared" si="304"/>
        <v>0</v>
      </c>
      <c r="BM66" s="811">
        <f t="shared" si="305"/>
        <v>0</v>
      </c>
      <c r="BN66" s="821">
        <f t="shared" si="306"/>
        <v>0</v>
      </c>
      <c r="BO66" s="811">
        <f t="shared" si="307"/>
        <v>0</v>
      </c>
      <c r="BP66" s="811">
        <f t="shared" si="308"/>
        <v>0</v>
      </c>
      <c r="BQ66" s="849">
        <f t="shared" si="309"/>
        <v>0</v>
      </c>
    </row>
    <row r="67" spans="1:69" s="25" customFormat="1" ht="17.649999999999999" customHeight="1">
      <c r="A67" s="119"/>
      <c r="B67" s="5">
        <v>92</v>
      </c>
      <c r="C67" s="5" t="s">
        <v>154</v>
      </c>
      <c r="D67" s="155" t="s">
        <v>194</v>
      </c>
      <c r="E67" s="155" t="s">
        <v>495</v>
      </c>
      <c r="F67" s="812" t="s">
        <v>499</v>
      </c>
      <c r="G67" s="847">
        <f t="shared" si="261"/>
        <v>0</v>
      </c>
      <c r="H67" s="821">
        <f t="shared" si="261"/>
        <v>0</v>
      </c>
      <c r="I67" s="962">
        <f t="shared" si="173"/>
        <v>0</v>
      </c>
      <c r="J67" s="847">
        <f t="shared" si="262"/>
        <v>0</v>
      </c>
      <c r="K67" s="962">
        <f t="shared" si="262"/>
        <v>0</v>
      </c>
      <c r="L67" s="966">
        <f t="shared" si="223"/>
        <v>0</v>
      </c>
      <c r="M67" s="962">
        <f t="shared" si="176"/>
        <v>0</v>
      </c>
      <c r="N67" s="847">
        <f t="shared" si="264"/>
        <v>0</v>
      </c>
      <c r="O67" s="811">
        <f t="shared" si="264"/>
        <v>0</v>
      </c>
      <c r="P67" s="822"/>
      <c r="Q67" s="824"/>
      <c r="R67" s="822"/>
      <c r="S67" s="824"/>
      <c r="T67" s="822"/>
      <c r="U67" s="983"/>
      <c r="V67" s="982"/>
      <c r="W67" s="823"/>
      <c r="X67" s="983"/>
      <c r="Y67" s="990">
        <f t="shared" si="269"/>
        <v>0</v>
      </c>
      <c r="Z67" s="845">
        <f t="shared" si="270"/>
        <v>0</v>
      </c>
      <c r="AA67" s="845">
        <f t="shared" si="271"/>
        <v>0</v>
      </c>
      <c r="AB67" s="845">
        <f t="shared" si="265"/>
        <v>0</v>
      </c>
      <c r="AC67" s="832">
        <f>K67+IR_REF!T22+IR_REF!AB22</f>
        <v>2.8368750000000009E-3</v>
      </c>
      <c r="AD67" s="845">
        <f t="shared" si="272"/>
        <v>0</v>
      </c>
      <c r="AE67" s="846">
        <f t="shared" si="273"/>
        <v>0</v>
      </c>
      <c r="AF67" s="845">
        <f t="shared" si="274"/>
        <v>0</v>
      </c>
      <c r="AG67" s="846">
        <f t="shared" si="275"/>
        <v>0</v>
      </c>
      <c r="AH67" s="821">
        <f t="shared" si="276"/>
        <v>0</v>
      </c>
      <c r="AI67" s="846">
        <f t="shared" si="277"/>
        <v>0</v>
      </c>
      <c r="AJ67" s="821">
        <f t="shared" si="278"/>
        <v>0</v>
      </c>
      <c r="AK67" s="811">
        <f t="shared" si="279"/>
        <v>0</v>
      </c>
      <c r="AL67" s="811">
        <f t="shared" si="280"/>
        <v>0</v>
      </c>
      <c r="AM67" s="849">
        <f t="shared" si="281"/>
        <v>0</v>
      </c>
      <c r="AN67" s="847">
        <f t="shared" si="282"/>
        <v>0</v>
      </c>
      <c r="AO67" s="821">
        <f t="shared" si="283"/>
        <v>0</v>
      </c>
      <c r="AP67" s="821">
        <f t="shared" si="284"/>
        <v>0</v>
      </c>
      <c r="AQ67" s="821">
        <f t="shared" si="266"/>
        <v>0</v>
      </c>
      <c r="AR67" s="811">
        <f t="shared" si="285"/>
        <v>2.8368750000000009E-3</v>
      </c>
      <c r="AS67" s="821">
        <f t="shared" si="286"/>
        <v>0</v>
      </c>
      <c r="AT67" s="811">
        <f t="shared" si="287"/>
        <v>2.8368750000000009E-3</v>
      </c>
      <c r="AU67" s="821">
        <f t="shared" si="288"/>
        <v>0</v>
      </c>
      <c r="AV67" s="811">
        <f t="shared" si="289"/>
        <v>0</v>
      </c>
      <c r="AW67" s="821">
        <f t="shared" si="290"/>
        <v>0</v>
      </c>
      <c r="AX67" s="811">
        <f t="shared" si="291"/>
        <v>0</v>
      </c>
      <c r="AY67" s="821">
        <f t="shared" si="292"/>
        <v>0</v>
      </c>
      <c r="AZ67" s="848">
        <f t="shared" si="293"/>
        <v>0</v>
      </c>
      <c r="BA67" s="811">
        <f t="shared" si="294"/>
        <v>0</v>
      </c>
      <c r="BB67" s="849">
        <f t="shared" si="295"/>
        <v>0</v>
      </c>
      <c r="BC67" s="847">
        <f t="shared" si="296"/>
        <v>0</v>
      </c>
      <c r="BD67" s="821">
        <f t="shared" si="297"/>
        <v>0</v>
      </c>
      <c r="BE67" s="821">
        <f t="shared" si="298"/>
        <v>0</v>
      </c>
      <c r="BF67" s="821">
        <f t="shared" si="267"/>
        <v>0</v>
      </c>
      <c r="BG67" s="811">
        <f t="shared" si="299"/>
        <v>2.8368750000000009E-3</v>
      </c>
      <c r="BH67" s="821">
        <f t="shared" si="300"/>
        <v>0</v>
      </c>
      <c r="BI67" s="846">
        <f t="shared" si="301"/>
        <v>2.8368750000000009E-3</v>
      </c>
      <c r="BJ67" s="821">
        <f t="shared" si="302"/>
        <v>0</v>
      </c>
      <c r="BK67" s="846">
        <f t="shared" si="303"/>
        <v>2.8368750000000009E-3</v>
      </c>
      <c r="BL67" s="811">
        <f t="shared" si="304"/>
        <v>0</v>
      </c>
      <c r="BM67" s="811">
        <f t="shared" si="305"/>
        <v>0</v>
      </c>
      <c r="BN67" s="821">
        <f t="shared" si="306"/>
        <v>0</v>
      </c>
      <c r="BO67" s="811">
        <f t="shared" si="307"/>
        <v>0</v>
      </c>
      <c r="BP67" s="811">
        <f t="shared" si="308"/>
        <v>0</v>
      </c>
      <c r="BQ67" s="849">
        <f t="shared" si="309"/>
        <v>0</v>
      </c>
    </row>
    <row r="68" spans="1:69" s="25" customFormat="1" ht="17.649999999999999" customHeight="1">
      <c r="A68" s="119"/>
      <c r="B68" s="5">
        <v>93</v>
      </c>
      <c r="C68" s="5" t="s">
        <v>154</v>
      </c>
      <c r="D68" s="155" t="s">
        <v>194</v>
      </c>
      <c r="E68" s="155" t="s">
        <v>495</v>
      </c>
      <c r="F68" s="812" t="s">
        <v>504</v>
      </c>
      <c r="G68" s="847">
        <f t="shared" si="261"/>
        <v>0</v>
      </c>
      <c r="H68" s="821">
        <f t="shared" si="261"/>
        <v>0</v>
      </c>
      <c r="I68" s="962">
        <f t="shared" si="173"/>
        <v>0</v>
      </c>
      <c r="J68" s="847">
        <f t="shared" si="262"/>
        <v>0</v>
      </c>
      <c r="K68" s="962">
        <f t="shared" si="262"/>
        <v>0</v>
      </c>
      <c r="L68" s="966">
        <f t="shared" si="223"/>
        <v>0</v>
      </c>
      <c r="M68" s="962">
        <f t="shared" si="176"/>
        <v>0</v>
      </c>
      <c r="N68" s="847">
        <f t="shared" si="264"/>
        <v>0</v>
      </c>
      <c r="O68" s="811">
        <f t="shared" si="264"/>
        <v>0</v>
      </c>
      <c r="P68" s="821">
        <f t="shared" ref="P68:U71" si="311">P31</f>
        <v>0</v>
      </c>
      <c r="Q68" s="811">
        <f t="shared" si="311"/>
        <v>0</v>
      </c>
      <c r="R68" s="821">
        <f t="shared" si="311"/>
        <v>0</v>
      </c>
      <c r="S68" s="811">
        <f t="shared" si="311"/>
        <v>0</v>
      </c>
      <c r="T68" s="821">
        <f t="shared" si="311"/>
        <v>0</v>
      </c>
      <c r="U68" s="962">
        <f t="shared" si="311"/>
        <v>0</v>
      </c>
      <c r="V68" s="982"/>
      <c r="W68" s="823"/>
      <c r="X68" s="983"/>
      <c r="Y68" s="990">
        <f t="shared" si="269"/>
        <v>0</v>
      </c>
      <c r="Z68" s="845">
        <f t="shared" si="270"/>
        <v>0</v>
      </c>
      <c r="AA68" s="845">
        <f t="shared" si="271"/>
        <v>0</v>
      </c>
      <c r="AB68" s="845">
        <f t="shared" si="265"/>
        <v>0</v>
      </c>
      <c r="AC68" s="832">
        <f>K68+IR_REF!T23+IR_REF!AB23</f>
        <v>1.7772187500000002E-2</v>
      </c>
      <c r="AD68" s="845">
        <f t="shared" si="272"/>
        <v>0</v>
      </c>
      <c r="AE68" s="846">
        <f t="shared" si="273"/>
        <v>0</v>
      </c>
      <c r="AF68" s="845">
        <f t="shared" si="274"/>
        <v>0</v>
      </c>
      <c r="AG68" s="846">
        <f t="shared" si="275"/>
        <v>0</v>
      </c>
      <c r="AH68" s="821">
        <f t="shared" si="276"/>
        <v>0</v>
      </c>
      <c r="AI68" s="846">
        <f t="shared" si="277"/>
        <v>0</v>
      </c>
      <c r="AJ68" s="821">
        <f t="shared" si="278"/>
        <v>0</v>
      </c>
      <c r="AK68" s="811">
        <f t="shared" si="279"/>
        <v>0</v>
      </c>
      <c r="AL68" s="811">
        <f t="shared" si="280"/>
        <v>0</v>
      </c>
      <c r="AM68" s="849">
        <f t="shared" si="281"/>
        <v>0</v>
      </c>
      <c r="AN68" s="847">
        <f t="shared" si="282"/>
        <v>0</v>
      </c>
      <c r="AO68" s="821">
        <f t="shared" si="283"/>
        <v>0</v>
      </c>
      <c r="AP68" s="821">
        <f t="shared" si="284"/>
        <v>0</v>
      </c>
      <c r="AQ68" s="821">
        <f t="shared" si="266"/>
        <v>0</v>
      </c>
      <c r="AR68" s="811">
        <f t="shared" si="285"/>
        <v>1.7772187500000002E-2</v>
      </c>
      <c r="AS68" s="821">
        <f t="shared" si="286"/>
        <v>0</v>
      </c>
      <c r="AT68" s="811">
        <f t="shared" si="287"/>
        <v>1.7772187500000002E-2</v>
      </c>
      <c r="AU68" s="821">
        <f t="shared" si="288"/>
        <v>0</v>
      </c>
      <c r="AV68" s="811">
        <f t="shared" si="289"/>
        <v>0</v>
      </c>
      <c r="AW68" s="821">
        <f t="shared" si="290"/>
        <v>0</v>
      </c>
      <c r="AX68" s="811">
        <f t="shared" si="291"/>
        <v>0</v>
      </c>
      <c r="AY68" s="821">
        <f t="shared" si="292"/>
        <v>0</v>
      </c>
      <c r="AZ68" s="848">
        <f t="shared" si="293"/>
        <v>0</v>
      </c>
      <c r="BA68" s="811">
        <f t="shared" si="294"/>
        <v>0</v>
      </c>
      <c r="BB68" s="849">
        <f t="shared" si="295"/>
        <v>0</v>
      </c>
      <c r="BC68" s="847">
        <f t="shared" si="296"/>
        <v>0</v>
      </c>
      <c r="BD68" s="821">
        <f t="shared" si="297"/>
        <v>0</v>
      </c>
      <c r="BE68" s="821">
        <f t="shared" si="298"/>
        <v>0</v>
      </c>
      <c r="BF68" s="821">
        <f t="shared" si="267"/>
        <v>0</v>
      </c>
      <c r="BG68" s="811">
        <f t="shared" si="299"/>
        <v>1.7772187500000002E-2</v>
      </c>
      <c r="BH68" s="821">
        <f t="shared" si="300"/>
        <v>0</v>
      </c>
      <c r="BI68" s="846">
        <f t="shared" si="301"/>
        <v>1.7772187500000002E-2</v>
      </c>
      <c r="BJ68" s="821">
        <f t="shared" si="302"/>
        <v>0</v>
      </c>
      <c r="BK68" s="846">
        <f t="shared" si="303"/>
        <v>1.7772187500000002E-2</v>
      </c>
      <c r="BL68" s="811">
        <f t="shared" si="304"/>
        <v>0</v>
      </c>
      <c r="BM68" s="811">
        <f t="shared" si="305"/>
        <v>0</v>
      </c>
      <c r="BN68" s="821">
        <f t="shared" si="306"/>
        <v>0</v>
      </c>
      <c r="BO68" s="811">
        <f t="shared" si="307"/>
        <v>0</v>
      </c>
      <c r="BP68" s="811">
        <f t="shared" si="308"/>
        <v>0</v>
      </c>
      <c r="BQ68" s="849">
        <f t="shared" si="309"/>
        <v>0</v>
      </c>
    </row>
    <row r="69" spans="1:69" s="25" customFormat="1" ht="17.649999999999999" customHeight="1">
      <c r="A69" s="119"/>
      <c r="B69" s="5">
        <v>94</v>
      </c>
      <c r="C69" s="5" t="s">
        <v>154</v>
      </c>
      <c r="D69" s="155" t="s">
        <v>194</v>
      </c>
      <c r="E69" s="155" t="s">
        <v>495</v>
      </c>
      <c r="F69" s="812" t="s">
        <v>505</v>
      </c>
      <c r="G69" s="847">
        <f t="shared" ref="G69:H80" si="312">G32</f>
        <v>0</v>
      </c>
      <c r="H69" s="821">
        <f t="shared" si="312"/>
        <v>0</v>
      </c>
      <c r="I69" s="962">
        <f t="shared" si="173"/>
        <v>0</v>
      </c>
      <c r="J69" s="847">
        <f t="shared" ref="J69:K80" si="313">J32</f>
        <v>0</v>
      </c>
      <c r="K69" s="962">
        <f t="shared" si="313"/>
        <v>0</v>
      </c>
      <c r="L69" s="966">
        <f t="shared" si="223"/>
        <v>0</v>
      </c>
      <c r="M69" s="962">
        <f t="shared" si="176"/>
        <v>0</v>
      </c>
      <c r="N69" s="847">
        <f t="shared" si="264"/>
        <v>0</v>
      </c>
      <c r="O69" s="811">
        <f t="shared" si="264"/>
        <v>0</v>
      </c>
      <c r="P69" s="821">
        <f t="shared" si="311"/>
        <v>0</v>
      </c>
      <c r="Q69" s="811">
        <f t="shared" si="311"/>
        <v>0</v>
      </c>
      <c r="R69" s="821">
        <f t="shared" si="311"/>
        <v>0</v>
      </c>
      <c r="S69" s="811">
        <f t="shared" si="311"/>
        <v>0</v>
      </c>
      <c r="T69" s="821">
        <f t="shared" si="311"/>
        <v>0</v>
      </c>
      <c r="U69" s="962">
        <f t="shared" si="311"/>
        <v>0</v>
      </c>
      <c r="V69" s="982"/>
      <c r="W69" s="823"/>
      <c r="X69" s="983"/>
      <c r="Y69" s="990">
        <f t="shared" si="269"/>
        <v>0</v>
      </c>
      <c r="Z69" s="845">
        <f t="shared" si="270"/>
        <v>0</v>
      </c>
      <c r="AA69" s="845">
        <f t="shared" si="271"/>
        <v>0</v>
      </c>
      <c r="AB69" s="845">
        <f t="shared" si="265"/>
        <v>0</v>
      </c>
      <c r="AC69" s="832">
        <f>K69+IR_REF!T24+IR_REF!AB24</f>
        <v>2.4864375000000001E-2</v>
      </c>
      <c r="AD69" s="845">
        <f t="shared" si="272"/>
        <v>0</v>
      </c>
      <c r="AE69" s="846">
        <f t="shared" si="273"/>
        <v>0</v>
      </c>
      <c r="AF69" s="845">
        <f t="shared" si="274"/>
        <v>0</v>
      </c>
      <c r="AG69" s="846">
        <f t="shared" si="275"/>
        <v>0</v>
      </c>
      <c r="AH69" s="821">
        <f t="shared" si="276"/>
        <v>0</v>
      </c>
      <c r="AI69" s="846">
        <f t="shared" si="277"/>
        <v>0</v>
      </c>
      <c r="AJ69" s="821">
        <f t="shared" si="278"/>
        <v>0</v>
      </c>
      <c r="AK69" s="811">
        <f t="shared" si="279"/>
        <v>0</v>
      </c>
      <c r="AL69" s="811">
        <f t="shared" si="280"/>
        <v>0</v>
      </c>
      <c r="AM69" s="849">
        <f t="shared" si="281"/>
        <v>0</v>
      </c>
      <c r="AN69" s="847">
        <f t="shared" si="282"/>
        <v>0</v>
      </c>
      <c r="AO69" s="821">
        <f t="shared" si="283"/>
        <v>0</v>
      </c>
      <c r="AP69" s="821">
        <f t="shared" si="284"/>
        <v>0</v>
      </c>
      <c r="AQ69" s="821">
        <f t="shared" si="266"/>
        <v>0</v>
      </c>
      <c r="AR69" s="811">
        <f t="shared" si="285"/>
        <v>2.4864375000000001E-2</v>
      </c>
      <c r="AS69" s="821">
        <f t="shared" si="286"/>
        <v>0</v>
      </c>
      <c r="AT69" s="811">
        <f t="shared" si="287"/>
        <v>2.4864375000000001E-2</v>
      </c>
      <c r="AU69" s="821">
        <f t="shared" si="288"/>
        <v>0</v>
      </c>
      <c r="AV69" s="811">
        <f t="shared" si="289"/>
        <v>0</v>
      </c>
      <c r="AW69" s="821">
        <f t="shared" si="290"/>
        <v>0</v>
      </c>
      <c r="AX69" s="811">
        <f t="shared" si="291"/>
        <v>0</v>
      </c>
      <c r="AY69" s="821">
        <f t="shared" si="292"/>
        <v>0</v>
      </c>
      <c r="AZ69" s="848">
        <f t="shared" si="293"/>
        <v>0</v>
      </c>
      <c r="BA69" s="811">
        <f t="shared" si="294"/>
        <v>0</v>
      </c>
      <c r="BB69" s="849">
        <f t="shared" si="295"/>
        <v>0</v>
      </c>
      <c r="BC69" s="847">
        <f t="shared" si="296"/>
        <v>0</v>
      </c>
      <c r="BD69" s="821">
        <f t="shared" si="297"/>
        <v>0</v>
      </c>
      <c r="BE69" s="821">
        <f t="shared" si="298"/>
        <v>0</v>
      </c>
      <c r="BF69" s="821">
        <f t="shared" si="267"/>
        <v>0</v>
      </c>
      <c r="BG69" s="811">
        <f t="shared" si="299"/>
        <v>2.4864375000000001E-2</v>
      </c>
      <c r="BH69" s="821">
        <f t="shared" si="300"/>
        <v>0</v>
      </c>
      <c r="BI69" s="846">
        <f t="shared" si="301"/>
        <v>2.4864375000000001E-2</v>
      </c>
      <c r="BJ69" s="821">
        <f t="shared" si="302"/>
        <v>0</v>
      </c>
      <c r="BK69" s="846">
        <f t="shared" si="303"/>
        <v>2.4864375000000001E-2</v>
      </c>
      <c r="BL69" s="811">
        <f t="shared" si="304"/>
        <v>0</v>
      </c>
      <c r="BM69" s="811">
        <f t="shared" si="305"/>
        <v>0</v>
      </c>
      <c r="BN69" s="821">
        <f t="shared" si="306"/>
        <v>0</v>
      </c>
      <c r="BO69" s="811">
        <f t="shared" si="307"/>
        <v>0</v>
      </c>
      <c r="BP69" s="811">
        <f t="shared" si="308"/>
        <v>0</v>
      </c>
      <c r="BQ69" s="849">
        <f t="shared" si="309"/>
        <v>0</v>
      </c>
    </row>
    <row r="70" spans="1:69" s="25" customFormat="1" ht="17.649999999999999" customHeight="1">
      <c r="A70" s="119"/>
      <c r="B70" s="5">
        <v>95</v>
      </c>
      <c r="C70" s="5" t="s">
        <v>154</v>
      </c>
      <c r="D70" s="155" t="s">
        <v>194</v>
      </c>
      <c r="E70" s="155" t="s">
        <v>495</v>
      </c>
      <c r="F70" s="812" t="s">
        <v>653</v>
      </c>
      <c r="G70" s="847">
        <f t="shared" si="312"/>
        <v>0</v>
      </c>
      <c r="H70" s="821">
        <f t="shared" si="312"/>
        <v>0</v>
      </c>
      <c r="I70" s="962">
        <f t="shared" si="173"/>
        <v>0</v>
      </c>
      <c r="J70" s="847">
        <f t="shared" si="313"/>
        <v>0</v>
      </c>
      <c r="K70" s="962">
        <f t="shared" si="313"/>
        <v>0</v>
      </c>
      <c r="L70" s="966">
        <f t="shared" si="223"/>
        <v>0</v>
      </c>
      <c r="M70" s="962">
        <f t="shared" si="176"/>
        <v>0</v>
      </c>
      <c r="N70" s="847">
        <f t="shared" si="264"/>
        <v>0</v>
      </c>
      <c r="O70" s="811">
        <f t="shared" si="264"/>
        <v>0</v>
      </c>
      <c r="P70" s="821">
        <f t="shared" si="311"/>
        <v>0</v>
      </c>
      <c r="Q70" s="811">
        <f t="shared" si="311"/>
        <v>0</v>
      </c>
      <c r="R70" s="821">
        <f t="shared" si="311"/>
        <v>0</v>
      </c>
      <c r="S70" s="811">
        <f t="shared" si="311"/>
        <v>0</v>
      </c>
      <c r="T70" s="821">
        <f t="shared" si="311"/>
        <v>0</v>
      </c>
      <c r="U70" s="962">
        <f t="shared" si="311"/>
        <v>0</v>
      </c>
      <c r="V70" s="982"/>
      <c r="W70" s="823"/>
      <c r="X70" s="983"/>
      <c r="Y70" s="990">
        <f t="shared" si="269"/>
        <v>0</v>
      </c>
      <c r="Z70" s="845">
        <f t="shared" si="270"/>
        <v>0</v>
      </c>
      <c r="AA70" s="845">
        <f t="shared" si="271"/>
        <v>0</v>
      </c>
      <c r="AB70" s="845">
        <f t="shared" si="265"/>
        <v>0</v>
      </c>
      <c r="AC70" s="832">
        <f>K70+IR_REF!T25+IR_REF!AB25</f>
        <v>2.4864375000000001E-2</v>
      </c>
      <c r="AD70" s="845">
        <f t="shared" si="272"/>
        <v>0</v>
      </c>
      <c r="AE70" s="846">
        <f t="shared" si="273"/>
        <v>0</v>
      </c>
      <c r="AF70" s="845">
        <f t="shared" si="274"/>
        <v>0</v>
      </c>
      <c r="AG70" s="846">
        <f t="shared" si="275"/>
        <v>0</v>
      </c>
      <c r="AH70" s="821">
        <f t="shared" si="276"/>
        <v>0</v>
      </c>
      <c r="AI70" s="846">
        <f t="shared" si="277"/>
        <v>0</v>
      </c>
      <c r="AJ70" s="821">
        <f t="shared" si="278"/>
        <v>0</v>
      </c>
      <c r="AK70" s="811">
        <f t="shared" si="279"/>
        <v>0</v>
      </c>
      <c r="AL70" s="811">
        <f t="shared" si="280"/>
        <v>0</v>
      </c>
      <c r="AM70" s="849">
        <f t="shared" si="281"/>
        <v>0</v>
      </c>
      <c r="AN70" s="847">
        <f t="shared" si="282"/>
        <v>0</v>
      </c>
      <c r="AO70" s="821">
        <f t="shared" si="283"/>
        <v>0</v>
      </c>
      <c r="AP70" s="821">
        <f t="shared" si="284"/>
        <v>0</v>
      </c>
      <c r="AQ70" s="821">
        <f t="shared" si="266"/>
        <v>0</v>
      </c>
      <c r="AR70" s="811">
        <f t="shared" si="285"/>
        <v>2.4864375000000001E-2</v>
      </c>
      <c r="AS70" s="821">
        <f t="shared" si="286"/>
        <v>0</v>
      </c>
      <c r="AT70" s="811">
        <f t="shared" si="287"/>
        <v>2.4864375000000001E-2</v>
      </c>
      <c r="AU70" s="821">
        <f t="shared" si="288"/>
        <v>0</v>
      </c>
      <c r="AV70" s="811">
        <f t="shared" si="289"/>
        <v>0</v>
      </c>
      <c r="AW70" s="821">
        <f t="shared" si="290"/>
        <v>0</v>
      </c>
      <c r="AX70" s="811">
        <f t="shared" si="291"/>
        <v>0</v>
      </c>
      <c r="AY70" s="821">
        <f t="shared" si="292"/>
        <v>0</v>
      </c>
      <c r="AZ70" s="848">
        <f t="shared" si="293"/>
        <v>0</v>
      </c>
      <c r="BA70" s="811">
        <f t="shared" si="294"/>
        <v>0</v>
      </c>
      <c r="BB70" s="849">
        <f t="shared" si="295"/>
        <v>0</v>
      </c>
      <c r="BC70" s="847">
        <f t="shared" si="296"/>
        <v>0</v>
      </c>
      <c r="BD70" s="821">
        <f t="shared" si="297"/>
        <v>0</v>
      </c>
      <c r="BE70" s="821">
        <f t="shared" si="298"/>
        <v>0</v>
      </c>
      <c r="BF70" s="821">
        <f t="shared" si="267"/>
        <v>0</v>
      </c>
      <c r="BG70" s="811">
        <f t="shared" si="299"/>
        <v>2.4864375000000001E-2</v>
      </c>
      <c r="BH70" s="821">
        <f t="shared" si="300"/>
        <v>0</v>
      </c>
      <c r="BI70" s="846">
        <f t="shared" si="301"/>
        <v>2.4864375000000001E-2</v>
      </c>
      <c r="BJ70" s="821">
        <f t="shared" si="302"/>
        <v>0</v>
      </c>
      <c r="BK70" s="846">
        <f t="shared" si="303"/>
        <v>2.4864375000000001E-2</v>
      </c>
      <c r="BL70" s="811">
        <f t="shared" si="304"/>
        <v>0</v>
      </c>
      <c r="BM70" s="811">
        <f t="shared" si="305"/>
        <v>0</v>
      </c>
      <c r="BN70" s="821">
        <f t="shared" si="306"/>
        <v>0</v>
      </c>
      <c r="BO70" s="811">
        <f t="shared" si="307"/>
        <v>0</v>
      </c>
      <c r="BP70" s="811">
        <f t="shared" si="308"/>
        <v>0</v>
      </c>
      <c r="BQ70" s="849">
        <f t="shared" si="309"/>
        <v>0</v>
      </c>
    </row>
    <row r="71" spans="1:69" s="25" customFormat="1" ht="17.649999999999999" customHeight="1">
      <c r="A71" s="119"/>
      <c r="B71" s="5">
        <v>96</v>
      </c>
      <c r="C71" s="5" t="s">
        <v>154</v>
      </c>
      <c r="D71" s="155" t="s">
        <v>194</v>
      </c>
      <c r="E71" s="155" t="s">
        <v>495</v>
      </c>
      <c r="F71" s="812" t="s">
        <v>508</v>
      </c>
      <c r="G71" s="847">
        <f t="shared" si="312"/>
        <v>0</v>
      </c>
      <c r="H71" s="821">
        <f t="shared" si="312"/>
        <v>0</v>
      </c>
      <c r="I71" s="962">
        <f t="shared" si="173"/>
        <v>0</v>
      </c>
      <c r="J71" s="847">
        <f t="shared" si="313"/>
        <v>0</v>
      </c>
      <c r="K71" s="962">
        <f t="shared" si="313"/>
        <v>0</v>
      </c>
      <c r="L71" s="966">
        <f t="shared" si="223"/>
        <v>0</v>
      </c>
      <c r="M71" s="962">
        <f t="shared" si="176"/>
        <v>0</v>
      </c>
      <c r="N71" s="847">
        <f t="shared" si="264"/>
        <v>0</v>
      </c>
      <c r="O71" s="811">
        <f t="shared" si="264"/>
        <v>0</v>
      </c>
      <c r="P71" s="821">
        <f t="shared" si="311"/>
        <v>0</v>
      </c>
      <c r="Q71" s="811">
        <f t="shared" si="311"/>
        <v>0</v>
      </c>
      <c r="R71" s="821">
        <f t="shared" si="311"/>
        <v>0</v>
      </c>
      <c r="S71" s="811">
        <f t="shared" si="311"/>
        <v>0</v>
      </c>
      <c r="T71" s="821">
        <f t="shared" si="311"/>
        <v>0</v>
      </c>
      <c r="U71" s="962">
        <f t="shared" si="311"/>
        <v>0</v>
      </c>
      <c r="V71" s="982"/>
      <c r="W71" s="823"/>
      <c r="X71" s="983"/>
      <c r="Y71" s="990">
        <f t="shared" si="269"/>
        <v>0</v>
      </c>
      <c r="Z71" s="845">
        <f t="shared" si="270"/>
        <v>0</v>
      </c>
      <c r="AA71" s="845">
        <f t="shared" si="271"/>
        <v>0</v>
      </c>
      <c r="AB71" s="845">
        <f t="shared" si="265"/>
        <v>0</v>
      </c>
      <c r="AC71" s="832">
        <f>K71+IR_REF!T26+IR_REF!AB26</f>
        <v>1.7772187500000002E-2</v>
      </c>
      <c r="AD71" s="845">
        <f t="shared" si="272"/>
        <v>0</v>
      </c>
      <c r="AE71" s="846">
        <f t="shared" si="273"/>
        <v>0</v>
      </c>
      <c r="AF71" s="845">
        <f t="shared" si="274"/>
        <v>0</v>
      </c>
      <c r="AG71" s="846">
        <f t="shared" si="275"/>
        <v>0</v>
      </c>
      <c r="AH71" s="821">
        <f t="shared" si="276"/>
        <v>0</v>
      </c>
      <c r="AI71" s="846">
        <f t="shared" si="277"/>
        <v>0</v>
      </c>
      <c r="AJ71" s="821">
        <f t="shared" si="278"/>
        <v>0</v>
      </c>
      <c r="AK71" s="811">
        <f t="shared" si="279"/>
        <v>0</v>
      </c>
      <c r="AL71" s="811">
        <f t="shared" si="280"/>
        <v>0</v>
      </c>
      <c r="AM71" s="849">
        <f t="shared" si="281"/>
        <v>0</v>
      </c>
      <c r="AN71" s="847">
        <f t="shared" si="282"/>
        <v>0</v>
      </c>
      <c r="AO71" s="821">
        <f t="shared" si="283"/>
        <v>0</v>
      </c>
      <c r="AP71" s="821">
        <f t="shared" si="284"/>
        <v>0</v>
      </c>
      <c r="AQ71" s="821">
        <f t="shared" si="266"/>
        <v>0</v>
      </c>
      <c r="AR71" s="811">
        <f t="shared" si="285"/>
        <v>1.7772187500000002E-2</v>
      </c>
      <c r="AS71" s="821">
        <f t="shared" si="286"/>
        <v>0</v>
      </c>
      <c r="AT71" s="811">
        <f t="shared" si="287"/>
        <v>1.7772187500000002E-2</v>
      </c>
      <c r="AU71" s="821">
        <f t="shared" si="288"/>
        <v>0</v>
      </c>
      <c r="AV71" s="811">
        <f t="shared" si="289"/>
        <v>0</v>
      </c>
      <c r="AW71" s="821">
        <f t="shared" si="290"/>
        <v>0</v>
      </c>
      <c r="AX71" s="811">
        <f t="shared" si="291"/>
        <v>0</v>
      </c>
      <c r="AY71" s="821">
        <f t="shared" si="292"/>
        <v>0</v>
      </c>
      <c r="AZ71" s="848">
        <f t="shared" si="293"/>
        <v>0</v>
      </c>
      <c r="BA71" s="811">
        <f t="shared" si="294"/>
        <v>0</v>
      </c>
      <c r="BB71" s="849">
        <f t="shared" si="295"/>
        <v>0</v>
      </c>
      <c r="BC71" s="847">
        <f t="shared" si="296"/>
        <v>0</v>
      </c>
      <c r="BD71" s="821">
        <f t="shared" si="297"/>
        <v>0</v>
      </c>
      <c r="BE71" s="821">
        <f t="shared" si="298"/>
        <v>0</v>
      </c>
      <c r="BF71" s="821">
        <f t="shared" si="267"/>
        <v>0</v>
      </c>
      <c r="BG71" s="811">
        <f t="shared" si="299"/>
        <v>1.7772187500000002E-2</v>
      </c>
      <c r="BH71" s="821">
        <f t="shared" si="300"/>
        <v>0</v>
      </c>
      <c r="BI71" s="846">
        <f t="shared" si="301"/>
        <v>1.7772187500000002E-2</v>
      </c>
      <c r="BJ71" s="821">
        <f t="shared" si="302"/>
        <v>0</v>
      </c>
      <c r="BK71" s="846">
        <f t="shared" si="303"/>
        <v>1.7772187500000002E-2</v>
      </c>
      <c r="BL71" s="811">
        <f t="shared" si="304"/>
        <v>0</v>
      </c>
      <c r="BM71" s="811">
        <f t="shared" si="305"/>
        <v>0</v>
      </c>
      <c r="BN71" s="821">
        <f t="shared" si="306"/>
        <v>0</v>
      </c>
      <c r="BO71" s="811">
        <f t="shared" si="307"/>
        <v>0</v>
      </c>
      <c r="BP71" s="811">
        <f t="shared" si="308"/>
        <v>0</v>
      </c>
      <c r="BQ71" s="849">
        <f t="shared" si="309"/>
        <v>0</v>
      </c>
    </row>
    <row r="72" spans="1:69" s="25" customFormat="1" ht="17.649999999999999" customHeight="1">
      <c r="A72" s="119"/>
      <c r="B72" s="5">
        <v>97</v>
      </c>
      <c r="C72" s="5" t="s">
        <v>154</v>
      </c>
      <c r="D72" s="155" t="s">
        <v>194</v>
      </c>
      <c r="E72" s="155" t="s">
        <v>498</v>
      </c>
      <c r="F72" s="812" t="s">
        <v>500</v>
      </c>
      <c r="G72" s="847">
        <f t="shared" si="312"/>
        <v>0</v>
      </c>
      <c r="H72" s="821">
        <f t="shared" si="312"/>
        <v>0</v>
      </c>
      <c r="I72" s="962">
        <f t="shared" ref="I72:I81" si="314">IFERROR(H72/G72,0)</f>
        <v>0</v>
      </c>
      <c r="J72" s="847">
        <f t="shared" si="313"/>
        <v>0</v>
      </c>
      <c r="K72" s="962">
        <f t="shared" si="313"/>
        <v>0</v>
      </c>
      <c r="L72" s="966">
        <f t="shared" si="223"/>
        <v>0</v>
      </c>
      <c r="M72" s="962">
        <f t="shared" si="176"/>
        <v>0</v>
      </c>
      <c r="N72" s="847">
        <f t="shared" si="264"/>
        <v>0</v>
      </c>
      <c r="O72" s="811">
        <f t="shared" si="264"/>
        <v>0</v>
      </c>
      <c r="P72" s="822"/>
      <c r="Q72" s="824"/>
      <c r="R72" s="822"/>
      <c r="S72" s="824"/>
      <c r="T72" s="822"/>
      <c r="U72" s="983"/>
      <c r="V72" s="982"/>
      <c r="W72" s="823"/>
      <c r="X72" s="983"/>
      <c r="Y72" s="990">
        <f t="shared" si="269"/>
        <v>0</v>
      </c>
      <c r="Z72" s="845">
        <f t="shared" si="270"/>
        <v>0</v>
      </c>
      <c r="AA72" s="845">
        <f t="shared" si="271"/>
        <v>0</v>
      </c>
      <c r="AB72" s="845">
        <f t="shared" si="265"/>
        <v>0</v>
      </c>
      <c r="AC72" s="832">
        <f>K72+IR_REF!T18+IR_REF!AB18</f>
        <v>1.4184375000000004E-3</v>
      </c>
      <c r="AD72" s="845">
        <f t="shared" si="272"/>
        <v>0</v>
      </c>
      <c r="AE72" s="832">
        <f>Q72+IR_REF!AB18</f>
        <v>0</v>
      </c>
      <c r="AF72" s="845">
        <f t="shared" si="274"/>
        <v>0</v>
      </c>
      <c r="AG72" s="832">
        <f>S72+IR_REF!AB18</f>
        <v>0</v>
      </c>
      <c r="AH72" s="821">
        <f t="shared" si="276"/>
        <v>0</v>
      </c>
      <c r="AI72" s="832">
        <f>U72+IR_REF!AB18</f>
        <v>0</v>
      </c>
      <c r="AJ72" s="821">
        <f t="shared" si="278"/>
        <v>0</v>
      </c>
      <c r="AK72" s="811">
        <f t="shared" si="279"/>
        <v>0</v>
      </c>
      <c r="AL72" s="811">
        <f t="shared" si="280"/>
        <v>0</v>
      </c>
      <c r="AM72" s="849">
        <f t="shared" si="281"/>
        <v>0</v>
      </c>
      <c r="AN72" s="847">
        <f t="shared" si="282"/>
        <v>0</v>
      </c>
      <c r="AO72" s="821">
        <f t="shared" si="283"/>
        <v>0</v>
      </c>
      <c r="AP72" s="821">
        <f t="shared" si="284"/>
        <v>0</v>
      </c>
      <c r="AQ72" s="821">
        <f t="shared" si="266"/>
        <v>0</v>
      </c>
      <c r="AR72" s="811">
        <f t="shared" si="285"/>
        <v>1.4184375000000004E-3</v>
      </c>
      <c r="AS72" s="821">
        <f t="shared" si="286"/>
        <v>0</v>
      </c>
      <c r="AT72" s="811">
        <f t="shared" si="287"/>
        <v>1.4184375000000004E-3</v>
      </c>
      <c r="AU72" s="821">
        <f t="shared" si="288"/>
        <v>0</v>
      </c>
      <c r="AV72" s="811">
        <f t="shared" si="289"/>
        <v>0</v>
      </c>
      <c r="AW72" s="821">
        <f t="shared" si="290"/>
        <v>0</v>
      </c>
      <c r="AX72" s="811">
        <f t="shared" si="291"/>
        <v>0</v>
      </c>
      <c r="AY72" s="821">
        <f t="shared" si="292"/>
        <v>0</v>
      </c>
      <c r="AZ72" s="848">
        <f t="shared" si="293"/>
        <v>0</v>
      </c>
      <c r="BA72" s="811">
        <f t="shared" si="294"/>
        <v>0</v>
      </c>
      <c r="BB72" s="849">
        <f t="shared" si="295"/>
        <v>0</v>
      </c>
      <c r="BC72" s="847">
        <f t="shared" si="296"/>
        <v>0</v>
      </c>
      <c r="BD72" s="821">
        <f t="shared" si="297"/>
        <v>0</v>
      </c>
      <c r="BE72" s="821">
        <f t="shared" si="298"/>
        <v>0</v>
      </c>
      <c r="BF72" s="821">
        <f t="shared" si="267"/>
        <v>0</v>
      </c>
      <c r="BG72" s="811">
        <f t="shared" si="299"/>
        <v>1.4184375000000004E-3</v>
      </c>
      <c r="BH72" s="821">
        <f t="shared" si="300"/>
        <v>0</v>
      </c>
      <c r="BI72" s="846">
        <f t="shared" si="301"/>
        <v>1.4184375000000004E-3</v>
      </c>
      <c r="BJ72" s="821">
        <f t="shared" si="302"/>
        <v>0</v>
      </c>
      <c r="BK72" s="846">
        <f t="shared" si="303"/>
        <v>1.4184375000000004E-3</v>
      </c>
      <c r="BL72" s="811">
        <f t="shared" si="304"/>
        <v>0</v>
      </c>
      <c r="BM72" s="811">
        <f t="shared" si="305"/>
        <v>0</v>
      </c>
      <c r="BN72" s="821">
        <f t="shared" si="306"/>
        <v>0</v>
      </c>
      <c r="BO72" s="811">
        <f t="shared" si="307"/>
        <v>0</v>
      </c>
      <c r="BP72" s="811">
        <f t="shared" si="308"/>
        <v>0</v>
      </c>
      <c r="BQ72" s="849">
        <f t="shared" si="309"/>
        <v>0</v>
      </c>
    </row>
    <row r="73" spans="1:69" s="25" customFormat="1" ht="17.649999999999999" customHeight="1">
      <c r="A73" s="119"/>
      <c r="B73" s="5">
        <v>98</v>
      </c>
      <c r="C73" s="5" t="s">
        <v>154</v>
      </c>
      <c r="D73" s="155" t="s">
        <v>194</v>
      </c>
      <c r="E73" s="155" t="s">
        <v>498</v>
      </c>
      <c r="F73" s="812" t="s">
        <v>501</v>
      </c>
      <c r="G73" s="847">
        <f t="shared" si="312"/>
        <v>0</v>
      </c>
      <c r="H73" s="821">
        <f t="shared" si="312"/>
        <v>0</v>
      </c>
      <c r="I73" s="962">
        <f t="shared" si="314"/>
        <v>0</v>
      </c>
      <c r="J73" s="847">
        <f t="shared" si="313"/>
        <v>0</v>
      </c>
      <c r="K73" s="962">
        <f t="shared" si="313"/>
        <v>0</v>
      </c>
      <c r="L73" s="966">
        <f t="shared" si="223"/>
        <v>0</v>
      </c>
      <c r="M73" s="962">
        <f t="shared" si="176"/>
        <v>0</v>
      </c>
      <c r="N73" s="847">
        <f t="shared" si="264"/>
        <v>0</v>
      </c>
      <c r="O73" s="811">
        <f t="shared" si="264"/>
        <v>0</v>
      </c>
      <c r="P73" s="821">
        <f t="shared" ref="P73:U73" si="315">P36</f>
        <v>0</v>
      </c>
      <c r="Q73" s="811">
        <f t="shared" si="315"/>
        <v>0</v>
      </c>
      <c r="R73" s="821">
        <f t="shared" si="315"/>
        <v>0</v>
      </c>
      <c r="S73" s="811">
        <f t="shared" si="315"/>
        <v>0</v>
      </c>
      <c r="T73" s="821">
        <f t="shared" si="315"/>
        <v>0</v>
      </c>
      <c r="U73" s="962">
        <f t="shared" si="315"/>
        <v>0</v>
      </c>
      <c r="V73" s="982"/>
      <c r="W73" s="823"/>
      <c r="X73" s="983"/>
      <c r="Y73" s="990">
        <f t="shared" ref="Y73:Y80" si="316">L73</f>
        <v>0</v>
      </c>
      <c r="Z73" s="845">
        <f t="shared" ref="Z73:Z80" si="317">Y73*(1-V73)</f>
        <v>0</v>
      </c>
      <c r="AA73" s="845">
        <f t="shared" ref="AA73:AA80" si="318">N73*(1-V73)</f>
        <v>0</v>
      </c>
      <c r="AB73" s="845">
        <f t="shared" si="265"/>
        <v>0</v>
      </c>
      <c r="AC73" s="832">
        <f>K73+IR_REF!T19+IR_REF!AB19</f>
        <v>1.7772187500000002E-2</v>
      </c>
      <c r="AD73" s="845">
        <f t="shared" ref="AD73:AD80" si="319">(1-V73)*P73</f>
        <v>0</v>
      </c>
      <c r="AE73" s="832">
        <f>Q73+IR_REF!AB19</f>
        <v>1.0679999999999999E-2</v>
      </c>
      <c r="AF73" s="845">
        <f t="shared" ref="AF73:AF80" si="320">(1-V73)*R73</f>
        <v>0</v>
      </c>
      <c r="AG73" s="832">
        <f>S73+IR_REF!AB19</f>
        <v>1.0679999999999999E-2</v>
      </c>
      <c r="AH73" s="821">
        <f t="shared" ref="AH73:AH80" si="321">(1-V73)*T73</f>
        <v>0</v>
      </c>
      <c r="AI73" s="832">
        <f>U73+IR_REF!AB19</f>
        <v>1.0679999999999999E-2</v>
      </c>
      <c r="AJ73" s="821">
        <f t="shared" ref="AJ73:AJ80" si="322">AD73+AF73+AH73</f>
        <v>0</v>
      </c>
      <c r="AK73" s="811">
        <f t="shared" ref="AK73:AK80" si="323">IFERROR((AD73*AE73+AF73*AG73+AH73*AI73)/AJ73,0)</f>
        <v>0</v>
      </c>
      <c r="AL73" s="811">
        <f t="shared" ref="AL73:AL80" si="324">IFERROR((AK73*AJ73+AB73*AC73)/Z73,0)</f>
        <v>0</v>
      </c>
      <c r="AM73" s="849">
        <f t="shared" ref="AM73:AM80" si="325">AL73*Z73</f>
        <v>0</v>
      </c>
      <c r="AN73" s="847">
        <f t="shared" ref="AN73:AN80" si="326">Z73</f>
        <v>0</v>
      </c>
      <c r="AO73" s="821">
        <f t="shared" ref="AO73:AO80" si="327">AN73*(1-W73)</f>
        <v>0</v>
      </c>
      <c r="AP73" s="821">
        <f t="shared" ref="AP73:AP80" si="328">AD73*(1-W73)</f>
        <v>0</v>
      </c>
      <c r="AQ73" s="821">
        <f t="shared" si="266"/>
        <v>0</v>
      </c>
      <c r="AR73" s="811">
        <f t="shared" ref="AR73:AR80" si="329">AC73</f>
        <v>1.7772187500000002E-2</v>
      </c>
      <c r="AS73" s="821">
        <f t="shared" ref="AS73:AS80" si="330">AB73*(1-W73)</f>
        <v>0</v>
      </c>
      <c r="AT73" s="811">
        <f t="shared" ref="AT73:AT80" si="331">AC73</f>
        <v>1.7772187500000002E-2</v>
      </c>
      <c r="AU73" s="821">
        <f t="shared" ref="AU73:AU80" si="332">AF73*(1-W73)</f>
        <v>0</v>
      </c>
      <c r="AV73" s="811">
        <f t="shared" ref="AV73:AV80" si="333">AG73</f>
        <v>1.0679999999999999E-2</v>
      </c>
      <c r="AW73" s="821">
        <f t="shared" ref="AW73:AW80" si="334">AH73*(1-W73)</f>
        <v>0</v>
      </c>
      <c r="AX73" s="811">
        <f t="shared" ref="AX73:AX80" si="335">AI73</f>
        <v>1.0679999999999999E-2</v>
      </c>
      <c r="AY73" s="821">
        <f t="shared" ref="AY73:AY80" si="336">AS73+AU73+AW73</f>
        <v>0</v>
      </c>
      <c r="AZ73" s="848">
        <f t="shared" ref="AZ73:AZ80" si="337">IFERROR((AS73*AT73+AU73*AV73+AW73*AX73)/AY73,0)</f>
        <v>0</v>
      </c>
      <c r="BA73" s="811">
        <f t="shared" ref="BA73:BA80" si="338">IFERROR((AZ73*AY73+AQ73*AR73)/AO73,0)</f>
        <v>0</v>
      </c>
      <c r="BB73" s="849">
        <f t="shared" ref="BB73:BB80" si="339">BA73*AO73</f>
        <v>0</v>
      </c>
      <c r="BC73" s="847">
        <f t="shared" ref="BC73:BC80" si="340">AO73</f>
        <v>0</v>
      </c>
      <c r="BD73" s="821">
        <f t="shared" ref="BD73:BD80" si="341">BC73*(1-X73)</f>
        <v>0</v>
      </c>
      <c r="BE73" s="821">
        <f t="shared" ref="BE73:BE80" si="342">AU73*(1-X73)</f>
        <v>0</v>
      </c>
      <c r="BF73" s="821">
        <f t="shared" si="267"/>
        <v>0</v>
      </c>
      <c r="BG73" s="811">
        <f t="shared" ref="BG73:BG80" si="343">AR73</f>
        <v>1.7772187500000002E-2</v>
      </c>
      <c r="BH73" s="821">
        <f t="shared" ref="BH73:BH80" si="344">AS73*(1-X73)</f>
        <v>0</v>
      </c>
      <c r="BI73" s="846">
        <f t="shared" ref="BI73:BI80" si="345">AT73</f>
        <v>1.7772187500000002E-2</v>
      </c>
      <c r="BJ73" s="821">
        <f t="shared" ref="BJ73:BJ80" si="346">AQ73*(1-X73)</f>
        <v>0</v>
      </c>
      <c r="BK73" s="846">
        <f t="shared" ref="BK73:BK80" si="347">AR73</f>
        <v>1.7772187500000002E-2</v>
      </c>
      <c r="BL73" s="811">
        <f t="shared" ref="BL73:BL80" si="348">AW73*(1-X73)</f>
        <v>0</v>
      </c>
      <c r="BM73" s="811">
        <f t="shared" ref="BM73:BM80" si="349">AX73</f>
        <v>1.0679999999999999E-2</v>
      </c>
      <c r="BN73" s="821">
        <f t="shared" ref="BN73:BN80" si="350">BH73+BJ73+BL73</f>
        <v>0</v>
      </c>
      <c r="BO73" s="811">
        <f t="shared" ref="BO73:BO80" si="351">IFERROR((BH73*BI73+BJ73*BK73+BL73*BM73)/BN73,0)</f>
        <v>0</v>
      </c>
      <c r="BP73" s="811">
        <f t="shared" ref="BP73:BP80" si="352">IFERROR((BO73*BN73+BF73*BG73)/BD73,0)</f>
        <v>0</v>
      </c>
      <c r="BQ73" s="849">
        <f t="shared" ref="BQ73:BQ80" si="353">BP73*BD73</f>
        <v>0</v>
      </c>
    </row>
    <row r="74" spans="1:69" s="25" customFormat="1" ht="17.649999999999999" customHeight="1">
      <c r="A74" s="119"/>
      <c r="B74" s="5">
        <v>99</v>
      </c>
      <c r="C74" s="5" t="s">
        <v>154</v>
      </c>
      <c r="D74" s="155" t="s">
        <v>194</v>
      </c>
      <c r="E74" s="155" t="s">
        <v>498</v>
      </c>
      <c r="F74" s="812" t="s">
        <v>502</v>
      </c>
      <c r="G74" s="847">
        <f t="shared" si="312"/>
        <v>0</v>
      </c>
      <c r="H74" s="821">
        <f t="shared" si="312"/>
        <v>0</v>
      </c>
      <c r="I74" s="962">
        <f t="shared" si="314"/>
        <v>0</v>
      </c>
      <c r="J74" s="847">
        <f t="shared" si="313"/>
        <v>0</v>
      </c>
      <c r="K74" s="962">
        <f t="shared" si="313"/>
        <v>0</v>
      </c>
      <c r="L74" s="966">
        <f t="shared" si="223"/>
        <v>0</v>
      </c>
      <c r="M74" s="962">
        <f t="shared" si="176"/>
        <v>0</v>
      </c>
      <c r="N74" s="847">
        <f t="shared" si="264"/>
        <v>0</v>
      </c>
      <c r="O74" s="811">
        <f t="shared" si="264"/>
        <v>0</v>
      </c>
      <c r="P74" s="822"/>
      <c r="Q74" s="824"/>
      <c r="R74" s="822"/>
      <c r="S74" s="824"/>
      <c r="T74" s="822"/>
      <c r="U74" s="983"/>
      <c r="V74" s="982"/>
      <c r="W74" s="823"/>
      <c r="X74" s="983"/>
      <c r="Y74" s="990">
        <f t="shared" si="316"/>
        <v>0</v>
      </c>
      <c r="Z74" s="845">
        <f t="shared" si="317"/>
        <v>0</v>
      </c>
      <c r="AA74" s="845">
        <f t="shared" si="318"/>
        <v>0</v>
      </c>
      <c r="AB74" s="845">
        <f t="shared" si="265"/>
        <v>0</v>
      </c>
      <c r="AC74" s="832">
        <f>K74+IR_REF!T20+IR_REF!AB20</f>
        <v>2.8368750000000009E-3</v>
      </c>
      <c r="AD74" s="845">
        <f t="shared" si="319"/>
        <v>0</v>
      </c>
      <c r="AE74" s="832">
        <f>Q74+IR_REF!AB20</f>
        <v>0</v>
      </c>
      <c r="AF74" s="845">
        <f t="shared" si="320"/>
        <v>0</v>
      </c>
      <c r="AG74" s="832">
        <f>S74+IR_REF!AB20</f>
        <v>0</v>
      </c>
      <c r="AH74" s="821">
        <f t="shared" si="321"/>
        <v>0</v>
      </c>
      <c r="AI74" s="832">
        <f>U74+IR_REF!AB20</f>
        <v>0</v>
      </c>
      <c r="AJ74" s="821">
        <f t="shared" si="322"/>
        <v>0</v>
      </c>
      <c r="AK74" s="811">
        <f t="shared" si="323"/>
        <v>0</v>
      </c>
      <c r="AL74" s="811">
        <f t="shared" si="324"/>
        <v>0</v>
      </c>
      <c r="AM74" s="849">
        <f t="shared" si="325"/>
        <v>0</v>
      </c>
      <c r="AN74" s="847">
        <f t="shared" si="326"/>
        <v>0</v>
      </c>
      <c r="AO74" s="821">
        <f t="shared" si="327"/>
        <v>0</v>
      </c>
      <c r="AP74" s="821">
        <f t="shared" si="328"/>
        <v>0</v>
      </c>
      <c r="AQ74" s="821">
        <f t="shared" si="266"/>
        <v>0</v>
      </c>
      <c r="AR74" s="811">
        <f t="shared" si="329"/>
        <v>2.8368750000000009E-3</v>
      </c>
      <c r="AS74" s="821">
        <f t="shared" si="330"/>
        <v>0</v>
      </c>
      <c r="AT74" s="811">
        <f t="shared" si="331"/>
        <v>2.8368750000000009E-3</v>
      </c>
      <c r="AU74" s="821">
        <f t="shared" si="332"/>
        <v>0</v>
      </c>
      <c r="AV74" s="811">
        <f t="shared" si="333"/>
        <v>0</v>
      </c>
      <c r="AW74" s="821">
        <f t="shared" si="334"/>
        <v>0</v>
      </c>
      <c r="AX74" s="811">
        <f t="shared" si="335"/>
        <v>0</v>
      </c>
      <c r="AY74" s="821">
        <f t="shared" si="336"/>
        <v>0</v>
      </c>
      <c r="AZ74" s="848">
        <f t="shared" si="337"/>
        <v>0</v>
      </c>
      <c r="BA74" s="811">
        <f t="shared" si="338"/>
        <v>0</v>
      </c>
      <c r="BB74" s="849">
        <f t="shared" si="339"/>
        <v>0</v>
      </c>
      <c r="BC74" s="847">
        <f t="shared" si="340"/>
        <v>0</v>
      </c>
      <c r="BD74" s="821">
        <f t="shared" si="341"/>
        <v>0</v>
      </c>
      <c r="BE74" s="821">
        <f t="shared" si="342"/>
        <v>0</v>
      </c>
      <c r="BF74" s="821">
        <f t="shared" si="267"/>
        <v>0</v>
      </c>
      <c r="BG74" s="811">
        <f t="shared" si="343"/>
        <v>2.8368750000000009E-3</v>
      </c>
      <c r="BH74" s="821">
        <f t="shared" si="344"/>
        <v>0</v>
      </c>
      <c r="BI74" s="846">
        <f t="shared" si="345"/>
        <v>2.8368750000000009E-3</v>
      </c>
      <c r="BJ74" s="821">
        <f t="shared" si="346"/>
        <v>0</v>
      </c>
      <c r="BK74" s="846">
        <f t="shared" si="347"/>
        <v>2.8368750000000009E-3</v>
      </c>
      <c r="BL74" s="811">
        <f t="shared" si="348"/>
        <v>0</v>
      </c>
      <c r="BM74" s="811">
        <f t="shared" si="349"/>
        <v>0</v>
      </c>
      <c r="BN74" s="821">
        <f t="shared" si="350"/>
        <v>0</v>
      </c>
      <c r="BO74" s="811">
        <f t="shared" si="351"/>
        <v>0</v>
      </c>
      <c r="BP74" s="811">
        <f t="shared" si="352"/>
        <v>0</v>
      </c>
      <c r="BQ74" s="849">
        <f t="shared" si="353"/>
        <v>0</v>
      </c>
    </row>
    <row r="75" spans="1:69" s="25" customFormat="1" ht="17.649999999999999" customHeight="1">
      <c r="A75" s="119"/>
      <c r="B75" s="5">
        <v>100</v>
      </c>
      <c r="C75" s="5" t="s">
        <v>154</v>
      </c>
      <c r="D75" s="155" t="s">
        <v>194</v>
      </c>
      <c r="E75" s="155" t="s">
        <v>498</v>
      </c>
      <c r="F75" s="812" t="s">
        <v>503</v>
      </c>
      <c r="G75" s="847">
        <f t="shared" si="312"/>
        <v>0</v>
      </c>
      <c r="H75" s="821">
        <f t="shared" si="312"/>
        <v>0</v>
      </c>
      <c r="I75" s="962">
        <f t="shared" si="314"/>
        <v>0</v>
      </c>
      <c r="J75" s="847">
        <f t="shared" si="313"/>
        <v>0</v>
      </c>
      <c r="K75" s="962">
        <f t="shared" si="313"/>
        <v>0</v>
      </c>
      <c r="L75" s="966">
        <f t="shared" si="223"/>
        <v>0</v>
      </c>
      <c r="M75" s="962">
        <f t="shared" si="176"/>
        <v>0</v>
      </c>
      <c r="N75" s="847">
        <f t="shared" si="264"/>
        <v>0</v>
      </c>
      <c r="O75" s="811">
        <f t="shared" si="264"/>
        <v>0</v>
      </c>
      <c r="P75" s="821">
        <f t="shared" ref="P75:U75" si="354">P38</f>
        <v>0</v>
      </c>
      <c r="Q75" s="811">
        <f t="shared" si="354"/>
        <v>0</v>
      </c>
      <c r="R75" s="821">
        <f t="shared" si="354"/>
        <v>0</v>
      </c>
      <c r="S75" s="811">
        <f t="shared" si="354"/>
        <v>0</v>
      </c>
      <c r="T75" s="821">
        <f t="shared" si="354"/>
        <v>0</v>
      </c>
      <c r="U75" s="962">
        <f t="shared" si="354"/>
        <v>0</v>
      </c>
      <c r="V75" s="982"/>
      <c r="W75" s="823"/>
      <c r="X75" s="983"/>
      <c r="Y75" s="990">
        <f t="shared" si="316"/>
        <v>0</v>
      </c>
      <c r="Z75" s="845">
        <f t="shared" si="317"/>
        <v>0</v>
      </c>
      <c r="AA75" s="845">
        <f t="shared" si="318"/>
        <v>0</v>
      </c>
      <c r="AB75" s="845">
        <f t="shared" si="265"/>
        <v>0</v>
      </c>
      <c r="AC75" s="832">
        <f>K75+IR_REF!T21+IR_REF!AB21</f>
        <v>1.7772187500000002E-2</v>
      </c>
      <c r="AD75" s="845">
        <f t="shared" si="319"/>
        <v>0</v>
      </c>
      <c r="AE75" s="832">
        <f>Q75+IR_REF!AB21</f>
        <v>1.0679999999999999E-2</v>
      </c>
      <c r="AF75" s="845">
        <f t="shared" si="320"/>
        <v>0</v>
      </c>
      <c r="AG75" s="832">
        <f>S75+IR_REF!AB21</f>
        <v>1.0679999999999999E-2</v>
      </c>
      <c r="AH75" s="821">
        <f t="shared" si="321"/>
        <v>0</v>
      </c>
      <c r="AI75" s="832">
        <f>U75+IR_REF!AB21</f>
        <v>1.0679999999999999E-2</v>
      </c>
      <c r="AJ75" s="821">
        <f t="shared" si="322"/>
        <v>0</v>
      </c>
      <c r="AK75" s="811">
        <f t="shared" si="323"/>
        <v>0</v>
      </c>
      <c r="AL75" s="811">
        <f t="shared" si="324"/>
        <v>0</v>
      </c>
      <c r="AM75" s="849">
        <f t="shared" si="325"/>
        <v>0</v>
      </c>
      <c r="AN75" s="847">
        <f t="shared" si="326"/>
        <v>0</v>
      </c>
      <c r="AO75" s="821">
        <f t="shared" si="327"/>
        <v>0</v>
      </c>
      <c r="AP75" s="821">
        <f t="shared" si="328"/>
        <v>0</v>
      </c>
      <c r="AQ75" s="821">
        <f t="shared" si="266"/>
        <v>0</v>
      </c>
      <c r="AR75" s="811">
        <f t="shared" si="329"/>
        <v>1.7772187500000002E-2</v>
      </c>
      <c r="AS75" s="821">
        <f t="shared" si="330"/>
        <v>0</v>
      </c>
      <c r="AT75" s="811">
        <f t="shared" si="331"/>
        <v>1.7772187500000002E-2</v>
      </c>
      <c r="AU75" s="821">
        <f t="shared" si="332"/>
        <v>0</v>
      </c>
      <c r="AV75" s="811">
        <f t="shared" si="333"/>
        <v>1.0679999999999999E-2</v>
      </c>
      <c r="AW75" s="821">
        <f t="shared" si="334"/>
        <v>0</v>
      </c>
      <c r="AX75" s="811">
        <f t="shared" si="335"/>
        <v>1.0679999999999999E-2</v>
      </c>
      <c r="AY75" s="821">
        <f t="shared" si="336"/>
        <v>0</v>
      </c>
      <c r="AZ75" s="848">
        <f t="shared" si="337"/>
        <v>0</v>
      </c>
      <c r="BA75" s="811">
        <f t="shared" si="338"/>
        <v>0</v>
      </c>
      <c r="BB75" s="849">
        <f t="shared" si="339"/>
        <v>0</v>
      </c>
      <c r="BC75" s="847">
        <f t="shared" si="340"/>
        <v>0</v>
      </c>
      <c r="BD75" s="821">
        <f t="shared" si="341"/>
        <v>0</v>
      </c>
      <c r="BE75" s="821">
        <f t="shared" si="342"/>
        <v>0</v>
      </c>
      <c r="BF75" s="821">
        <f t="shared" si="267"/>
        <v>0</v>
      </c>
      <c r="BG75" s="811">
        <f t="shared" si="343"/>
        <v>1.7772187500000002E-2</v>
      </c>
      <c r="BH75" s="821">
        <f t="shared" si="344"/>
        <v>0</v>
      </c>
      <c r="BI75" s="846">
        <f t="shared" si="345"/>
        <v>1.7772187500000002E-2</v>
      </c>
      <c r="BJ75" s="821">
        <f t="shared" si="346"/>
        <v>0</v>
      </c>
      <c r="BK75" s="846">
        <f t="shared" si="347"/>
        <v>1.7772187500000002E-2</v>
      </c>
      <c r="BL75" s="811">
        <f t="shared" si="348"/>
        <v>0</v>
      </c>
      <c r="BM75" s="811">
        <f t="shared" si="349"/>
        <v>1.0679999999999999E-2</v>
      </c>
      <c r="BN75" s="821">
        <f t="shared" si="350"/>
        <v>0</v>
      </c>
      <c r="BO75" s="811">
        <f t="shared" si="351"/>
        <v>0</v>
      </c>
      <c r="BP75" s="811">
        <f t="shared" si="352"/>
        <v>0</v>
      </c>
      <c r="BQ75" s="849">
        <f t="shared" si="353"/>
        <v>0</v>
      </c>
    </row>
    <row r="76" spans="1:69" s="25" customFormat="1" ht="17.649999999999999" customHeight="1">
      <c r="A76" s="119"/>
      <c r="B76" s="5">
        <v>101</v>
      </c>
      <c r="C76" s="5" t="s">
        <v>154</v>
      </c>
      <c r="D76" s="155" t="s">
        <v>194</v>
      </c>
      <c r="E76" s="155" t="s">
        <v>498</v>
      </c>
      <c r="F76" s="812" t="s">
        <v>499</v>
      </c>
      <c r="G76" s="847">
        <f t="shared" si="312"/>
        <v>0</v>
      </c>
      <c r="H76" s="821">
        <f t="shared" si="312"/>
        <v>0</v>
      </c>
      <c r="I76" s="962">
        <f t="shared" si="314"/>
        <v>0</v>
      </c>
      <c r="J76" s="847">
        <f t="shared" si="313"/>
        <v>0</v>
      </c>
      <c r="K76" s="962">
        <f t="shared" si="313"/>
        <v>0</v>
      </c>
      <c r="L76" s="966">
        <f t="shared" si="223"/>
        <v>0</v>
      </c>
      <c r="M76" s="962">
        <f t="shared" si="176"/>
        <v>0</v>
      </c>
      <c r="N76" s="847">
        <f t="shared" si="264"/>
        <v>0</v>
      </c>
      <c r="O76" s="811">
        <f t="shared" si="264"/>
        <v>0</v>
      </c>
      <c r="P76" s="822"/>
      <c r="Q76" s="824"/>
      <c r="R76" s="822"/>
      <c r="S76" s="824"/>
      <c r="T76" s="822"/>
      <c r="U76" s="983"/>
      <c r="V76" s="982"/>
      <c r="W76" s="823"/>
      <c r="X76" s="983"/>
      <c r="Y76" s="990">
        <f t="shared" si="316"/>
        <v>0</v>
      </c>
      <c r="Z76" s="845">
        <f t="shared" si="317"/>
        <v>0</v>
      </c>
      <c r="AA76" s="845">
        <f t="shared" si="318"/>
        <v>0</v>
      </c>
      <c r="AB76" s="845">
        <f t="shared" si="265"/>
        <v>0</v>
      </c>
      <c r="AC76" s="832">
        <f>K76+IR_REF!T22+IR_REF!AB22</f>
        <v>2.8368750000000009E-3</v>
      </c>
      <c r="AD76" s="845">
        <f t="shared" si="319"/>
        <v>0</v>
      </c>
      <c r="AE76" s="832">
        <f>Q76+IR_REF!AB22</f>
        <v>0</v>
      </c>
      <c r="AF76" s="845">
        <f t="shared" si="320"/>
        <v>0</v>
      </c>
      <c r="AG76" s="832">
        <f>S76+IR_REF!AB22</f>
        <v>0</v>
      </c>
      <c r="AH76" s="821">
        <f t="shared" si="321"/>
        <v>0</v>
      </c>
      <c r="AI76" s="832">
        <f>U76+IR_REF!AB22</f>
        <v>0</v>
      </c>
      <c r="AJ76" s="821">
        <f t="shared" si="322"/>
        <v>0</v>
      </c>
      <c r="AK76" s="811">
        <f t="shared" si="323"/>
        <v>0</v>
      </c>
      <c r="AL76" s="811">
        <f t="shared" si="324"/>
        <v>0</v>
      </c>
      <c r="AM76" s="849">
        <f t="shared" si="325"/>
        <v>0</v>
      </c>
      <c r="AN76" s="847">
        <f t="shared" si="326"/>
        <v>0</v>
      </c>
      <c r="AO76" s="821">
        <f t="shared" si="327"/>
        <v>0</v>
      </c>
      <c r="AP76" s="821">
        <f t="shared" si="328"/>
        <v>0</v>
      </c>
      <c r="AQ76" s="821">
        <f t="shared" si="266"/>
        <v>0</v>
      </c>
      <c r="AR76" s="811">
        <f t="shared" si="329"/>
        <v>2.8368750000000009E-3</v>
      </c>
      <c r="AS76" s="821">
        <f t="shared" si="330"/>
        <v>0</v>
      </c>
      <c r="AT76" s="811">
        <f t="shared" si="331"/>
        <v>2.8368750000000009E-3</v>
      </c>
      <c r="AU76" s="821">
        <f t="shared" si="332"/>
        <v>0</v>
      </c>
      <c r="AV76" s="811">
        <f t="shared" si="333"/>
        <v>0</v>
      </c>
      <c r="AW76" s="821">
        <f t="shared" si="334"/>
        <v>0</v>
      </c>
      <c r="AX76" s="811">
        <f t="shared" si="335"/>
        <v>0</v>
      </c>
      <c r="AY76" s="821">
        <f t="shared" si="336"/>
        <v>0</v>
      </c>
      <c r="AZ76" s="848">
        <f t="shared" si="337"/>
        <v>0</v>
      </c>
      <c r="BA76" s="811">
        <f t="shared" si="338"/>
        <v>0</v>
      </c>
      <c r="BB76" s="849">
        <f t="shared" si="339"/>
        <v>0</v>
      </c>
      <c r="BC76" s="847">
        <f t="shared" si="340"/>
        <v>0</v>
      </c>
      <c r="BD76" s="821">
        <f t="shared" si="341"/>
        <v>0</v>
      </c>
      <c r="BE76" s="821">
        <f t="shared" si="342"/>
        <v>0</v>
      </c>
      <c r="BF76" s="821">
        <f t="shared" si="267"/>
        <v>0</v>
      </c>
      <c r="BG76" s="811">
        <f t="shared" si="343"/>
        <v>2.8368750000000009E-3</v>
      </c>
      <c r="BH76" s="821">
        <f t="shared" si="344"/>
        <v>0</v>
      </c>
      <c r="BI76" s="846">
        <f t="shared" si="345"/>
        <v>2.8368750000000009E-3</v>
      </c>
      <c r="BJ76" s="821">
        <f t="shared" si="346"/>
        <v>0</v>
      </c>
      <c r="BK76" s="846">
        <f t="shared" si="347"/>
        <v>2.8368750000000009E-3</v>
      </c>
      <c r="BL76" s="811">
        <f t="shared" si="348"/>
        <v>0</v>
      </c>
      <c r="BM76" s="811">
        <f t="shared" si="349"/>
        <v>0</v>
      </c>
      <c r="BN76" s="821">
        <f t="shared" si="350"/>
        <v>0</v>
      </c>
      <c r="BO76" s="811">
        <f t="shared" si="351"/>
        <v>0</v>
      </c>
      <c r="BP76" s="811">
        <f t="shared" si="352"/>
        <v>0</v>
      </c>
      <c r="BQ76" s="849">
        <f t="shared" si="353"/>
        <v>0</v>
      </c>
    </row>
    <row r="77" spans="1:69" s="25" customFormat="1" ht="17.649999999999999" customHeight="1">
      <c r="A77" s="119"/>
      <c r="B77" s="5">
        <v>102</v>
      </c>
      <c r="C77" s="5" t="s">
        <v>154</v>
      </c>
      <c r="D77" s="155" t="s">
        <v>194</v>
      </c>
      <c r="E77" s="155" t="s">
        <v>498</v>
      </c>
      <c r="F77" s="812" t="s">
        <v>504</v>
      </c>
      <c r="G77" s="847">
        <f t="shared" si="312"/>
        <v>0</v>
      </c>
      <c r="H77" s="821">
        <f t="shared" si="312"/>
        <v>0</v>
      </c>
      <c r="I77" s="962">
        <f t="shared" si="314"/>
        <v>0</v>
      </c>
      <c r="J77" s="847">
        <f t="shared" si="313"/>
        <v>0</v>
      </c>
      <c r="K77" s="962">
        <f t="shared" si="313"/>
        <v>0</v>
      </c>
      <c r="L77" s="966">
        <f t="shared" si="223"/>
        <v>0</v>
      </c>
      <c r="M77" s="962">
        <f t="shared" si="176"/>
        <v>0</v>
      </c>
      <c r="N77" s="847">
        <f t="shared" si="264"/>
        <v>0</v>
      </c>
      <c r="O77" s="811">
        <f t="shared" si="264"/>
        <v>0</v>
      </c>
      <c r="P77" s="821">
        <f t="shared" ref="P77:U80" si="355">P40</f>
        <v>0</v>
      </c>
      <c r="Q77" s="811">
        <f t="shared" si="355"/>
        <v>0</v>
      </c>
      <c r="R77" s="821">
        <f t="shared" si="355"/>
        <v>0</v>
      </c>
      <c r="S77" s="811">
        <f t="shared" si="355"/>
        <v>0</v>
      </c>
      <c r="T77" s="821">
        <f t="shared" si="355"/>
        <v>0</v>
      </c>
      <c r="U77" s="962">
        <f t="shared" si="355"/>
        <v>0</v>
      </c>
      <c r="V77" s="982"/>
      <c r="W77" s="823"/>
      <c r="X77" s="983"/>
      <c r="Y77" s="990">
        <f t="shared" si="316"/>
        <v>0</v>
      </c>
      <c r="Z77" s="845">
        <f t="shared" si="317"/>
        <v>0</v>
      </c>
      <c r="AA77" s="845">
        <f t="shared" si="318"/>
        <v>0</v>
      </c>
      <c r="AB77" s="845">
        <f t="shared" si="265"/>
        <v>0</v>
      </c>
      <c r="AC77" s="832">
        <f>K77+IR_REF!T23+IR_REF!AB23</f>
        <v>1.7772187500000002E-2</v>
      </c>
      <c r="AD77" s="845">
        <f t="shared" si="319"/>
        <v>0</v>
      </c>
      <c r="AE77" s="832">
        <f>Q77+IR_REF!AB23</f>
        <v>1.0679999999999999E-2</v>
      </c>
      <c r="AF77" s="845">
        <f t="shared" si="320"/>
        <v>0</v>
      </c>
      <c r="AG77" s="832">
        <f>S77+IR_REF!AB23</f>
        <v>1.0679999999999999E-2</v>
      </c>
      <c r="AH77" s="821">
        <f t="shared" si="321"/>
        <v>0</v>
      </c>
      <c r="AI77" s="832">
        <f>U77+IR_REF!AB23</f>
        <v>1.0679999999999999E-2</v>
      </c>
      <c r="AJ77" s="821">
        <f t="shared" si="322"/>
        <v>0</v>
      </c>
      <c r="AK77" s="811">
        <f t="shared" si="323"/>
        <v>0</v>
      </c>
      <c r="AL77" s="811">
        <f t="shared" si="324"/>
        <v>0</v>
      </c>
      <c r="AM77" s="849">
        <f t="shared" si="325"/>
        <v>0</v>
      </c>
      <c r="AN77" s="847">
        <f t="shared" si="326"/>
        <v>0</v>
      </c>
      <c r="AO77" s="821">
        <f t="shared" si="327"/>
        <v>0</v>
      </c>
      <c r="AP77" s="821">
        <f t="shared" si="328"/>
        <v>0</v>
      </c>
      <c r="AQ77" s="821">
        <f t="shared" si="266"/>
        <v>0</v>
      </c>
      <c r="AR77" s="811">
        <f t="shared" si="329"/>
        <v>1.7772187500000002E-2</v>
      </c>
      <c r="AS77" s="821">
        <f t="shared" si="330"/>
        <v>0</v>
      </c>
      <c r="AT77" s="811">
        <f t="shared" si="331"/>
        <v>1.7772187500000002E-2</v>
      </c>
      <c r="AU77" s="821">
        <f t="shared" si="332"/>
        <v>0</v>
      </c>
      <c r="AV77" s="811">
        <f t="shared" si="333"/>
        <v>1.0679999999999999E-2</v>
      </c>
      <c r="AW77" s="821">
        <f t="shared" si="334"/>
        <v>0</v>
      </c>
      <c r="AX77" s="811">
        <f t="shared" si="335"/>
        <v>1.0679999999999999E-2</v>
      </c>
      <c r="AY77" s="821">
        <f t="shared" si="336"/>
        <v>0</v>
      </c>
      <c r="AZ77" s="848">
        <f t="shared" si="337"/>
        <v>0</v>
      </c>
      <c r="BA77" s="811">
        <f t="shared" si="338"/>
        <v>0</v>
      </c>
      <c r="BB77" s="849">
        <f t="shared" si="339"/>
        <v>0</v>
      </c>
      <c r="BC77" s="847">
        <f t="shared" si="340"/>
        <v>0</v>
      </c>
      <c r="BD77" s="821">
        <f t="shared" si="341"/>
        <v>0</v>
      </c>
      <c r="BE77" s="821">
        <f t="shared" si="342"/>
        <v>0</v>
      </c>
      <c r="BF77" s="821">
        <f t="shared" si="267"/>
        <v>0</v>
      </c>
      <c r="BG77" s="811">
        <f t="shared" si="343"/>
        <v>1.7772187500000002E-2</v>
      </c>
      <c r="BH77" s="821">
        <f t="shared" si="344"/>
        <v>0</v>
      </c>
      <c r="BI77" s="846">
        <f t="shared" si="345"/>
        <v>1.7772187500000002E-2</v>
      </c>
      <c r="BJ77" s="821">
        <f t="shared" si="346"/>
        <v>0</v>
      </c>
      <c r="BK77" s="846">
        <f t="shared" si="347"/>
        <v>1.7772187500000002E-2</v>
      </c>
      <c r="BL77" s="811">
        <f t="shared" si="348"/>
        <v>0</v>
      </c>
      <c r="BM77" s="811">
        <f t="shared" si="349"/>
        <v>1.0679999999999999E-2</v>
      </c>
      <c r="BN77" s="821">
        <f t="shared" si="350"/>
        <v>0</v>
      </c>
      <c r="BO77" s="811">
        <f t="shared" si="351"/>
        <v>0</v>
      </c>
      <c r="BP77" s="811">
        <f t="shared" si="352"/>
        <v>0</v>
      </c>
      <c r="BQ77" s="849">
        <f t="shared" si="353"/>
        <v>0</v>
      </c>
    </row>
    <row r="78" spans="1:69" s="25" customFormat="1" ht="17.649999999999999" customHeight="1">
      <c r="A78" s="119"/>
      <c r="B78" s="5">
        <v>103</v>
      </c>
      <c r="C78" s="5" t="s">
        <v>154</v>
      </c>
      <c r="D78" s="155" t="s">
        <v>194</v>
      </c>
      <c r="E78" s="155" t="s">
        <v>498</v>
      </c>
      <c r="F78" s="812" t="s">
        <v>505</v>
      </c>
      <c r="G78" s="847">
        <f t="shared" si="312"/>
        <v>0</v>
      </c>
      <c r="H78" s="821">
        <f t="shared" si="312"/>
        <v>0</v>
      </c>
      <c r="I78" s="962">
        <f t="shared" si="314"/>
        <v>0</v>
      </c>
      <c r="J78" s="847">
        <f t="shared" si="313"/>
        <v>0</v>
      </c>
      <c r="K78" s="962">
        <f t="shared" si="313"/>
        <v>0</v>
      </c>
      <c r="L78" s="966">
        <f t="shared" si="223"/>
        <v>0</v>
      </c>
      <c r="M78" s="962">
        <f t="shared" si="176"/>
        <v>0</v>
      </c>
      <c r="N78" s="847">
        <f t="shared" si="264"/>
        <v>0</v>
      </c>
      <c r="O78" s="811">
        <f t="shared" si="264"/>
        <v>0</v>
      </c>
      <c r="P78" s="821">
        <f t="shared" si="355"/>
        <v>0</v>
      </c>
      <c r="Q78" s="811">
        <f t="shared" si="355"/>
        <v>0</v>
      </c>
      <c r="R78" s="821">
        <f t="shared" si="355"/>
        <v>0</v>
      </c>
      <c r="S78" s="811">
        <f t="shared" si="355"/>
        <v>0</v>
      </c>
      <c r="T78" s="821">
        <f t="shared" si="355"/>
        <v>0</v>
      </c>
      <c r="U78" s="962">
        <f t="shared" si="355"/>
        <v>0</v>
      </c>
      <c r="V78" s="982"/>
      <c r="W78" s="823"/>
      <c r="X78" s="983"/>
      <c r="Y78" s="990">
        <f t="shared" si="316"/>
        <v>0</v>
      </c>
      <c r="Z78" s="845">
        <f t="shared" si="317"/>
        <v>0</v>
      </c>
      <c r="AA78" s="845">
        <f t="shared" si="318"/>
        <v>0</v>
      </c>
      <c r="AB78" s="845">
        <f t="shared" si="265"/>
        <v>0</v>
      </c>
      <c r="AC78" s="832">
        <f>K78+IR_REF!T24+IR_REF!AB24</f>
        <v>2.4864375000000001E-2</v>
      </c>
      <c r="AD78" s="845">
        <f t="shared" si="319"/>
        <v>0</v>
      </c>
      <c r="AE78" s="832">
        <f>Q78+IR_REF!AB24</f>
        <v>1.0679999999999999E-2</v>
      </c>
      <c r="AF78" s="845">
        <f t="shared" si="320"/>
        <v>0</v>
      </c>
      <c r="AG78" s="832">
        <f>S78+IR_REF!AB24</f>
        <v>1.0679999999999999E-2</v>
      </c>
      <c r="AH78" s="821">
        <f t="shared" si="321"/>
        <v>0</v>
      </c>
      <c r="AI78" s="832">
        <f>U78+IR_REF!AB24</f>
        <v>1.0679999999999999E-2</v>
      </c>
      <c r="AJ78" s="821">
        <f t="shared" si="322"/>
        <v>0</v>
      </c>
      <c r="AK78" s="811">
        <f t="shared" si="323"/>
        <v>0</v>
      </c>
      <c r="AL78" s="811">
        <f t="shared" si="324"/>
        <v>0</v>
      </c>
      <c r="AM78" s="849">
        <f t="shared" si="325"/>
        <v>0</v>
      </c>
      <c r="AN78" s="847">
        <f t="shared" si="326"/>
        <v>0</v>
      </c>
      <c r="AO78" s="821">
        <f t="shared" si="327"/>
        <v>0</v>
      </c>
      <c r="AP78" s="821">
        <f t="shared" si="328"/>
        <v>0</v>
      </c>
      <c r="AQ78" s="821">
        <f t="shared" si="266"/>
        <v>0</v>
      </c>
      <c r="AR78" s="811">
        <f t="shared" si="329"/>
        <v>2.4864375000000001E-2</v>
      </c>
      <c r="AS78" s="821">
        <f t="shared" si="330"/>
        <v>0</v>
      </c>
      <c r="AT78" s="811">
        <f t="shared" si="331"/>
        <v>2.4864375000000001E-2</v>
      </c>
      <c r="AU78" s="821">
        <f t="shared" si="332"/>
        <v>0</v>
      </c>
      <c r="AV78" s="811">
        <f t="shared" si="333"/>
        <v>1.0679999999999999E-2</v>
      </c>
      <c r="AW78" s="821">
        <f t="shared" si="334"/>
        <v>0</v>
      </c>
      <c r="AX78" s="811">
        <f t="shared" si="335"/>
        <v>1.0679999999999999E-2</v>
      </c>
      <c r="AY78" s="821">
        <f t="shared" si="336"/>
        <v>0</v>
      </c>
      <c r="AZ78" s="848">
        <f t="shared" si="337"/>
        <v>0</v>
      </c>
      <c r="BA78" s="811">
        <f t="shared" si="338"/>
        <v>0</v>
      </c>
      <c r="BB78" s="849">
        <f t="shared" si="339"/>
        <v>0</v>
      </c>
      <c r="BC78" s="847">
        <f t="shared" si="340"/>
        <v>0</v>
      </c>
      <c r="BD78" s="821">
        <f t="shared" si="341"/>
        <v>0</v>
      </c>
      <c r="BE78" s="821">
        <f t="shared" si="342"/>
        <v>0</v>
      </c>
      <c r="BF78" s="821">
        <f t="shared" si="267"/>
        <v>0</v>
      </c>
      <c r="BG78" s="811">
        <f t="shared" si="343"/>
        <v>2.4864375000000001E-2</v>
      </c>
      <c r="BH78" s="821">
        <f t="shared" si="344"/>
        <v>0</v>
      </c>
      <c r="BI78" s="846">
        <f t="shared" si="345"/>
        <v>2.4864375000000001E-2</v>
      </c>
      <c r="BJ78" s="821">
        <f t="shared" si="346"/>
        <v>0</v>
      </c>
      <c r="BK78" s="846">
        <f t="shared" si="347"/>
        <v>2.4864375000000001E-2</v>
      </c>
      <c r="BL78" s="811">
        <f t="shared" si="348"/>
        <v>0</v>
      </c>
      <c r="BM78" s="811">
        <f t="shared" si="349"/>
        <v>1.0679999999999999E-2</v>
      </c>
      <c r="BN78" s="821">
        <f t="shared" si="350"/>
        <v>0</v>
      </c>
      <c r="BO78" s="811">
        <f t="shared" si="351"/>
        <v>0</v>
      </c>
      <c r="BP78" s="811">
        <f t="shared" si="352"/>
        <v>0</v>
      </c>
      <c r="BQ78" s="849">
        <f t="shared" si="353"/>
        <v>0</v>
      </c>
    </row>
    <row r="79" spans="1:69" s="25" customFormat="1" ht="17.649999999999999" customHeight="1">
      <c r="A79" s="119"/>
      <c r="B79" s="5">
        <v>104</v>
      </c>
      <c r="C79" s="5" t="s">
        <v>154</v>
      </c>
      <c r="D79" s="155" t="s">
        <v>194</v>
      </c>
      <c r="E79" s="155" t="s">
        <v>498</v>
      </c>
      <c r="F79" s="812" t="s">
        <v>653</v>
      </c>
      <c r="G79" s="847">
        <f t="shared" si="312"/>
        <v>0</v>
      </c>
      <c r="H79" s="821">
        <f t="shared" si="312"/>
        <v>0</v>
      </c>
      <c r="I79" s="962">
        <f t="shared" si="314"/>
        <v>0</v>
      </c>
      <c r="J79" s="847">
        <f t="shared" si="313"/>
        <v>0</v>
      </c>
      <c r="K79" s="962">
        <f t="shared" si="313"/>
        <v>0</v>
      </c>
      <c r="L79" s="966">
        <f t="shared" si="223"/>
        <v>0</v>
      </c>
      <c r="M79" s="962">
        <f t="shared" si="176"/>
        <v>0</v>
      </c>
      <c r="N79" s="847">
        <f t="shared" si="264"/>
        <v>0</v>
      </c>
      <c r="O79" s="811">
        <f t="shared" si="264"/>
        <v>0</v>
      </c>
      <c r="P79" s="821">
        <f t="shared" si="355"/>
        <v>0</v>
      </c>
      <c r="Q79" s="811">
        <f t="shared" si="355"/>
        <v>0</v>
      </c>
      <c r="R79" s="821">
        <f t="shared" si="355"/>
        <v>0</v>
      </c>
      <c r="S79" s="811">
        <f t="shared" si="355"/>
        <v>0</v>
      </c>
      <c r="T79" s="821">
        <f t="shared" si="355"/>
        <v>0</v>
      </c>
      <c r="U79" s="962">
        <f t="shared" si="355"/>
        <v>0</v>
      </c>
      <c r="V79" s="982"/>
      <c r="W79" s="823"/>
      <c r="X79" s="983"/>
      <c r="Y79" s="990">
        <f t="shared" si="316"/>
        <v>0</v>
      </c>
      <c r="Z79" s="845">
        <f t="shared" si="317"/>
        <v>0</v>
      </c>
      <c r="AA79" s="845">
        <f t="shared" si="318"/>
        <v>0</v>
      </c>
      <c r="AB79" s="845">
        <f t="shared" si="265"/>
        <v>0</v>
      </c>
      <c r="AC79" s="832">
        <f>K79+IR_REF!T25+IR_REF!AB25</f>
        <v>2.4864375000000001E-2</v>
      </c>
      <c r="AD79" s="845">
        <f t="shared" si="319"/>
        <v>0</v>
      </c>
      <c r="AE79" s="832">
        <f>Q79+IR_REF!AB25</f>
        <v>1.0679999999999999E-2</v>
      </c>
      <c r="AF79" s="845">
        <f t="shared" si="320"/>
        <v>0</v>
      </c>
      <c r="AG79" s="832">
        <f>S79+IR_REF!AB25</f>
        <v>1.0679999999999999E-2</v>
      </c>
      <c r="AH79" s="821">
        <f t="shared" si="321"/>
        <v>0</v>
      </c>
      <c r="AI79" s="832">
        <f>U79+IR_REF!AB25</f>
        <v>1.0679999999999999E-2</v>
      </c>
      <c r="AJ79" s="821">
        <f t="shared" si="322"/>
        <v>0</v>
      </c>
      <c r="AK79" s="811">
        <f t="shared" si="323"/>
        <v>0</v>
      </c>
      <c r="AL79" s="811">
        <f t="shared" si="324"/>
        <v>0</v>
      </c>
      <c r="AM79" s="849">
        <f t="shared" si="325"/>
        <v>0</v>
      </c>
      <c r="AN79" s="847">
        <f t="shared" si="326"/>
        <v>0</v>
      </c>
      <c r="AO79" s="821">
        <f t="shared" si="327"/>
        <v>0</v>
      </c>
      <c r="AP79" s="821">
        <f t="shared" si="328"/>
        <v>0</v>
      </c>
      <c r="AQ79" s="821">
        <f t="shared" si="266"/>
        <v>0</v>
      </c>
      <c r="AR79" s="811">
        <f t="shared" si="329"/>
        <v>2.4864375000000001E-2</v>
      </c>
      <c r="AS79" s="821">
        <f t="shared" si="330"/>
        <v>0</v>
      </c>
      <c r="AT79" s="811">
        <f t="shared" si="331"/>
        <v>2.4864375000000001E-2</v>
      </c>
      <c r="AU79" s="821">
        <f t="shared" si="332"/>
        <v>0</v>
      </c>
      <c r="AV79" s="811">
        <f t="shared" si="333"/>
        <v>1.0679999999999999E-2</v>
      </c>
      <c r="AW79" s="821">
        <f t="shared" si="334"/>
        <v>0</v>
      </c>
      <c r="AX79" s="811">
        <f t="shared" si="335"/>
        <v>1.0679999999999999E-2</v>
      </c>
      <c r="AY79" s="821">
        <f t="shared" si="336"/>
        <v>0</v>
      </c>
      <c r="AZ79" s="848">
        <f t="shared" si="337"/>
        <v>0</v>
      </c>
      <c r="BA79" s="811">
        <f t="shared" si="338"/>
        <v>0</v>
      </c>
      <c r="BB79" s="849">
        <f t="shared" si="339"/>
        <v>0</v>
      </c>
      <c r="BC79" s="847">
        <f t="shared" si="340"/>
        <v>0</v>
      </c>
      <c r="BD79" s="821">
        <f t="shared" si="341"/>
        <v>0</v>
      </c>
      <c r="BE79" s="821">
        <f t="shared" si="342"/>
        <v>0</v>
      </c>
      <c r="BF79" s="821">
        <f t="shared" si="267"/>
        <v>0</v>
      </c>
      <c r="BG79" s="811">
        <f t="shared" si="343"/>
        <v>2.4864375000000001E-2</v>
      </c>
      <c r="BH79" s="821">
        <f t="shared" si="344"/>
        <v>0</v>
      </c>
      <c r="BI79" s="846">
        <f t="shared" si="345"/>
        <v>2.4864375000000001E-2</v>
      </c>
      <c r="BJ79" s="821">
        <f t="shared" si="346"/>
        <v>0</v>
      </c>
      <c r="BK79" s="846">
        <f t="shared" si="347"/>
        <v>2.4864375000000001E-2</v>
      </c>
      <c r="BL79" s="811">
        <f t="shared" si="348"/>
        <v>0</v>
      </c>
      <c r="BM79" s="811">
        <f t="shared" si="349"/>
        <v>1.0679999999999999E-2</v>
      </c>
      <c r="BN79" s="821">
        <f t="shared" si="350"/>
        <v>0</v>
      </c>
      <c r="BO79" s="811">
        <f t="shared" si="351"/>
        <v>0</v>
      </c>
      <c r="BP79" s="811">
        <f t="shared" si="352"/>
        <v>0</v>
      </c>
      <c r="BQ79" s="849">
        <f t="shared" si="353"/>
        <v>0</v>
      </c>
    </row>
    <row r="80" spans="1:69" s="25" customFormat="1" ht="17.649999999999999" customHeight="1">
      <c r="A80" s="119"/>
      <c r="B80" s="5">
        <v>105</v>
      </c>
      <c r="C80" s="5" t="s">
        <v>154</v>
      </c>
      <c r="D80" s="155" t="s">
        <v>194</v>
      </c>
      <c r="E80" s="155" t="s">
        <v>498</v>
      </c>
      <c r="F80" s="812" t="s">
        <v>508</v>
      </c>
      <c r="G80" s="847">
        <f t="shared" si="312"/>
        <v>0</v>
      </c>
      <c r="H80" s="821">
        <f t="shared" si="312"/>
        <v>0</v>
      </c>
      <c r="I80" s="962">
        <f t="shared" si="314"/>
        <v>0</v>
      </c>
      <c r="J80" s="847">
        <f t="shared" si="313"/>
        <v>0</v>
      </c>
      <c r="K80" s="962">
        <f t="shared" si="313"/>
        <v>0</v>
      </c>
      <c r="L80" s="966">
        <f t="shared" si="223"/>
        <v>0</v>
      </c>
      <c r="M80" s="962">
        <f t="shared" si="176"/>
        <v>0</v>
      </c>
      <c r="N80" s="847">
        <f t="shared" si="264"/>
        <v>0</v>
      </c>
      <c r="O80" s="811">
        <f t="shared" si="264"/>
        <v>0</v>
      </c>
      <c r="P80" s="821">
        <f t="shared" si="355"/>
        <v>0</v>
      </c>
      <c r="Q80" s="811">
        <f t="shared" si="355"/>
        <v>0</v>
      </c>
      <c r="R80" s="821">
        <f t="shared" si="355"/>
        <v>0</v>
      </c>
      <c r="S80" s="811">
        <f t="shared" si="355"/>
        <v>0</v>
      </c>
      <c r="T80" s="821">
        <f t="shared" si="355"/>
        <v>0</v>
      </c>
      <c r="U80" s="962">
        <f t="shared" si="355"/>
        <v>0</v>
      </c>
      <c r="V80" s="982"/>
      <c r="W80" s="823"/>
      <c r="X80" s="983"/>
      <c r="Y80" s="990">
        <f t="shared" si="316"/>
        <v>0</v>
      </c>
      <c r="Z80" s="845">
        <f t="shared" si="317"/>
        <v>0</v>
      </c>
      <c r="AA80" s="845">
        <f t="shared" si="318"/>
        <v>0</v>
      </c>
      <c r="AB80" s="845">
        <f t="shared" si="265"/>
        <v>0</v>
      </c>
      <c r="AC80" s="832">
        <f>K80+IR_REF!T26+IR_REF!AB26</f>
        <v>1.7772187500000002E-2</v>
      </c>
      <c r="AD80" s="845">
        <f t="shared" si="319"/>
        <v>0</v>
      </c>
      <c r="AE80" s="832">
        <f>Q80+IR_REF!AB26</f>
        <v>1.0679999999999999E-2</v>
      </c>
      <c r="AF80" s="845">
        <f t="shared" si="320"/>
        <v>0</v>
      </c>
      <c r="AG80" s="832">
        <f>S80+IR_REF!AB26</f>
        <v>1.0679999999999999E-2</v>
      </c>
      <c r="AH80" s="821">
        <f t="shared" si="321"/>
        <v>0</v>
      </c>
      <c r="AI80" s="832">
        <f>U80+IR_REF!AB26</f>
        <v>1.0679999999999999E-2</v>
      </c>
      <c r="AJ80" s="821">
        <f t="shared" si="322"/>
        <v>0</v>
      </c>
      <c r="AK80" s="811">
        <f t="shared" si="323"/>
        <v>0</v>
      </c>
      <c r="AL80" s="811">
        <f t="shared" si="324"/>
        <v>0</v>
      </c>
      <c r="AM80" s="849">
        <f t="shared" si="325"/>
        <v>0</v>
      </c>
      <c r="AN80" s="847">
        <f t="shared" si="326"/>
        <v>0</v>
      </c>
      <c r="AO80" s="821">
        <f t="shared" si="327"/>
        <v>0</v>
      </c>
      <c r="AP80" s="821">
        <f t="shared" si="328"/>
        <v>0</v>
      </c>
      <c r="AQ80" s="821">
        <f t="shared" si="266"/>
        <v>0</v>
      </c>
      <c r="AR80" s="811">
        <f t="shared" si="329"/>
        <v>1.7772187500000002E-2</v>
      </c>
      <c r="AS80" s="821">
        <f t="shared" si="330"/>
        <v>0</v>
      </c>
      <c r="AT80" s="811">
        <f t="shared" si="331"/>
        <v>1.7772187500000002E-2</v>
      </c>
      <c r="AU80" s="821">
        <f t="shared" si="332"/>
        <v>0</v>
      </c>
      <c r="AV80" s="811">
        <f t="shared" si="333"/>
        <v>1.0679999999999999E-2</v>
      </c>
      <c r="AW80" s="821">
        <f t="shared" si="334"/>
        <v>0</v>
      </c>
      <c r="AX80" s="811">
        <f t="shared" si="335"/>
        <v>1.0679999999999999E-2</v>
      </c>
      <c r="AY80" s="821">
        <f t="shared" si="336"/>
        <v>0</v>
      </c>
      <c r="AZ80" s="848">
        <f t="shared" si="337"/>
        <v>0</v>
      </c>
      <c r="BA80" s="811">
        <f t="shared" si="338"/>
        <v>0</v>
      </c>
      <c r="BB80" s="849">
        <f t="shared" si="339"/>
        <v>0</v>
      </c>
      <c r="BC80" s="847">
        <f t="shared" si="340"/>
        <v>0</v>
      </c>
      <c r="BD80" s="821">
        <f t="shared" si="341"/>
        <v>0</v>
      </c>
      <c r="BE80" s="821">
        <f t="shared" si="342"/>
        <v>0</v>
      </c>
      <c r="BF80" s="821">
        <f t="shared" si="267"/>
        <v>0</v>
      </c>
      <c r="BG80" s="811">
        <f t="shared" si="343"/>
        <v>1.7772187500000002E-2</v>
      </c>
      <c r="BH80" s="821">
        <f t="shared" si="344"/>
        <v>0</v>
      </c>
      <c r="BI80" s="846">
        <f t="shared" si="345"/>
        <v>1.7772187500000002E-2</v>
      </c>
      <c r="BJ80" s="821">
        <f t="shared" si="346"/>
        <v>0</v>
      </c>
      <c r="BK80" s="846">
        <f t="shared" si="347"/>
        <v>1.7772187500000002E-2</v>
      </c>
      <c r="BL80" s="811">
        <f t="shared" si="348"/>
        <v>0</v>
      </c>
      <c r="BM80" s="811">
        <f t="shared" si="349"/>
        <v>1.0679999999999999E-2</v>
      </c>
      <c r="BN80" s="821">
        <f t="shared" si="350"/>
        <v>0</v>
      </c>
      <c r="BO80" s="811">
        <f t="shared" si="351"/>
        <v>0</v>
      </c>
      <c r="BP80" s="811">
        <f t="shared" si="352"/>
        <v>0</v>
      </c>
      <c r="BQ80" s="849">
        <f t="shared" si="353"/>
        <v>0</v>
      </c>
    </row>
    <row r="81" spans="1:69" s="25" customFormat="1" ht="17.649999999999999" customHeight="1" thickBot="1">
      <c r="A81" s="119"/>
      <c r="B81" s="5">
        <v>106</v>
      </c>
      <c r="C81" s="5" t="s">
        <v>154</v>
      </c>
      <c r="D81" s="155" t="s">
        <v>194</v>
      </c>
      <c r="E81" s="155" t="s">
        <v>144</v>
      </c>
      <c r="F81" s="812" t="s">
        <v>507</v>
      </c>
      <c r="G81" s="963">
        <f>SUM(G63:G80)</f>
        <v>0</v>
      </c>
      <c r="H81" s="964">
        <f>SUM(H63:H80)</f>
        <v>0</v>
      </c>
      <c r="I81" s="965">
        <f t="shared" si="314"/>
        <v>0</v>
      </c>
      <c r="J81" s="969"/>
      <c r="K81" s="994"/>
      <c r="L81" s="1012"/>
      <c r="M81" s="970"/>
      <c r="N81" s="972"/>
      <c r="O81" s="977"/>
      <c r="P81" s="978"/>
      <c r="Q81" s="977"/>
      <c r="R81" s="978"/>
      <c r="S81" s="977"/>
      <c r="T81" s="978"/>
      <c r="U81" s="970"/>
      <c r="V81" s="988"/>
      <c r="W81" s="989"/>
      <c r="X81" s="970"/>
      <c r="Y81" s="991"/>
      <c r="Z81" s="992"/>
      <c r="AA81" s="992"/>
      <c r="AB81" s="977"/>
      <c r="AC81" s="992"/>
      <c r="AD81" s="992"/>
      <c r="AE81" s="992"/>
      <c r="AF81" s="992"/>
      <c r="AG81" s="978"/>
      <c r="AH81" s="978"/>
      <c r="AI81" s="978"/>
      <c r="AJ81" s="978"/>
      <c r="AK81" s="978"/>
      <c r="AL81" s="978"/>
      <c r="AM81" s="993">
        <f>SUM(AM63:AM80)</f>
        <v>0</v>
      </c>
      <c r="AN81" s="972"/>
      <c r="AO81" s="978"/>
      <c r="AP81" s="978"/>
      <c r="AQ81" s="978"/>
      <c r="AR81" s="978"/>
      <c r="AS81" s="978"/>
      <c r="AT81" s="978"/>
      <c r="AU81" s="978"/>
      <c r="AV81" s="978"/>
      <c r="AW81" s="978"/>
      <c r="AX81" s="1006"/>
      <c r="AY81" s="977"/>
      <c r="AZ81" s="989"/>
      <c r="BA81" s="977"/>
      <c r="BB81" s="993">
        <f>SUM(BB63:BB80)</f>
        <v>0</v>
      </c>
      <c r="BC81" s="991"/>
      <c r="BD81" s="992"/>
      <c r="BE81" s="977"/>
      <c r="BF81" s="977"/>
      <c r="BG81" s="989"/>
      <c r="BH81" s="977"/>
      <c r="BI81" s="992"/>
      <c r="BJ81" s="992"/>
      <c r="BK81" s="992"/>
      <c r="BL81" s="977"/>
      <c r="BM81" s="978"/>
      <c r="BN81" s="978"/>
      <c r="BO81" s="978"/>
      <c r="BP81" s="978"/>
      <c r="BQ81" s="993">
        <f>SUM(BQ63:BQ80)</f>
        <v>0</v>
      </c>
    </row>
  </sheetData>
  <autoFilter ref="A7:BQ81" xr:uid="{00000000-0009-0000-0000-000013000000}"/>
  <dataConsolidate/>
  <mergeCells count="19">
    <mergeCell ref="V5:X5"/>
    <mergeCell ref="V4:X4"/>
    <mergeCell ref="V3:X3"/>
    <mergeCell ref="G5:I5"/>
    <mergeCell ref="J5:K5"/>
    <mergeCell ref="L5:M5"/>
    <mergeCell ref="N5:U5"/>
    <mergeCell ref="G3:U3"/>
    <mergeCell ref="G4:I4"/>
    <mergeCell ref="J4:K4"/>
    <mergeCell ref="L4:M4"/>
    <mergeCell ref="N4:U4"/>
    <mergeCell ref="Y5:AM5"/>
    <mergeCell ref="AN5:BB5"/>
    <mergeCell ref="BC5:BQ5"/>
    <mergeCell ref="Y3:BQ3"/>
    <mergeCell ref="Y4:AM4"/>
    <mergeCell ref="AN4:BB4"/>
    <mergeCell ref="BC4:BQ4"/>
  </mergeCells>
  <phoneticPr fontId="126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tabColor theme="6" tint="-0.499984740745262"/>
    <pageSetUpPr autoPageBreaks="0"/>
  </sheetPr>
  <dimension ref="A1:L18"/>
  <sheetViews>
    <sheetView showGridLines="0" zoomScale="80" zoomScaleNormal="80" zoomScaleSheetLayoutView="80" workbookViewId="0">
      <selection activeCell="J10" sqref="J10"/>
    </sheetView>
  </sheetViews>
  <sheetFormatPr defaultColWidth="9.28515625" defaultRowHeight="15"/>
  <cols>
    <col min="1" max="1" width="12.28515625" style="121" customWidth="1"/>
    <col min="2" max="2" width="24.28515625" style="121" customWidth="1"/>
    <col min="3" max="3" width="54.28515625" style="121" customWidth="1"/>
    <col min="4" max="4" width="11.7109375" style="121" customWidth="1"/>
    <col min="5" max="10" width="12.28515625" style="121" customWidth="1"/>
    <col min="11" max="12" width="18.28515625" style="121" hidden="1" customWidth="1"/>
    <col min="13" max="16384" width="9.28515625" style="121"/>
  </cols>
  <sheetData>
    <row r="1" spans="1:12" ht="32.65" customHeight="1">
      <c r="A1" s="311"/>
      <c r="B1" s="311"/>
      <c r="C1" s="338" t="s">
        <v>326</v>
      </c>
      <c r="D1" s="339"/>
      <c r="E1" s="339"/>
      <c r="F1" s="339"/>
      <c r="G1" s="339"/>
      <c r="H1" s="339"/>
      <c r="I1" s="339"/>
      <c r="J1" s="339"/>
      <c r="K1" s="339"/>
      <c r="L1" s="339"/>
    </row>
    <row r="2" spans="1:12" ht="20.65" customHeight="1">
      <c r="A2" s="311"/>
      <c r="B2" s="311"/>
      <c r="C2" s="311"/>
      <c r="D2" s="339"/>
      <c r="E2" s="339"/>
      <c r="F2" s="339"/>
      <c r="G2" s="339"/>
      <c r="H2" s="339"/>
      <c r="I2" s="339"/>
      <c r="J2" s="339"/>
      <c r="K2" s="339"/>
      <c r="L2" s="339"/>
    </row>
    <row r="3" spans="1:12" ht="20.65" customHeight="1">
      <c r="A3" s="311"/>
      <c r="B3" s="311"/>
      <c r="C3" s="311"/>
      <c r="D3" s="339"/>
      <c r="E3" s="339"/>
      <c r="F3" s="339"/>
      <c r="G3" s="339"/>
      <c r="H3" s="339"/>
      <c r="I3" s="339"/>
      <c r="J3" s="339"/>
      <c r="K3" s="339"/>
      <c r="L3" s="339"/>
    </row>
    <row r="4" spans="1:12" ht="20.65" customHeight="1">
      <c r="A4" s="311"/>
      <c r="B4" s="311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ht="20.65" customHeight="1" thickBot="1">
      <c r="A5" s="311"/>
      <c r="B5" s="311"/>
      <c r="C5" s="311"/>
      <c r="D5" s="339"/>
      <c r="E5" s="339"/>
      <c r="F5" s="339"/>
      <c r="G5" s="339"/>
      <c r="H5" s="339"/>
      <c r="I5" s="339"/>
      <c r="J5" s="339"/>
      <c r="K5" s="339"/>
      <c r="L5" s="339"/>
    </row>
    <row r="6" spans="1:12" ht="20.65" customHeight="1" thickBot="1">
      <c r="A6" s="340"/>
      <c r="B6" s="340"/>
      <c r="C6" s="341"/>
      <c r="D6" s="1018">
        <v>1</v>
      </c>
      <c r="E6" s="123">
        <v>2</v>
      </c>
      <c r="F6" s="123">
        <v>3</v>
      </c>
      <c r="G6" s="123">
        <v>4</v>
      </c>
      <c r="H6" s="123">
        <v>5</v>
      </c>
      <c r="I6" s="123">
        <v>6</v>
      </c>
      <c r="J6" s="122">
        <v>7</v>
      </c>
      <c r="K6" s="123">
        <v>12</v>
      </c>
      <c r="L6" s="122">
        <v>13</v>
      </c>
    </row>
    <row r="7" spans="1:12" ht="20.65" customHeight="1" thickBot="1">
      <c r="A7" s="304" t="s">
        <v>129</v>
      </c>
      <c r="B7" s="340"/>
      <c r="C7" s="341"/>
      <c r="D7" s="1019"/>
      <c r="E7" s="124"/>
      <c r="F7" s="125"/>
      <c r="G7" s="125"/>
      <c r="H7" s="123"/>
      <c r="I7" s="123"/>
      <c r="J7" s="122"/>
      <c r="K7" s="123" t="s">
        <v>14</v>
      </c>
      <c r="L7" s="122" t="s">
        <v>4</v>
      </c>
    </row>
    <row r="8" spans="1:12" ht="20.65" customHeight="1" thickBot="1">
      <c r="A8" s="340"/>
      <c r="B8" s="340"/>
      <c r="C8" s="1148" t="s">
        <v>652</v>
      </c>
      <c r="D8" s="1020"/>
      <c r="E8" s="1503" t="s">
        <v>227</v>
      </c>
      <c r="F8" s="1504"/>
      <c r="G8" s="1504"/>
      <c r="H8" s="1505" t="s">
        <v>183</v>
      </c>
      <c r="I8" s="1400"/>
      <c r="J8" s="1401"/>
      <c r="K8" s="1013" t="s">
        <v>14</v>
      </c>
      <c r="L8" s="2" t="s">
        <v>4</v>
      </c>
    </row>
    <row r="9" spans="1:12" ht="20.65" customHeight="1" thickBot="1">
      <c r="A9" s="340"/>
      <c r="B9" s="3" t="s">
        <v>282</v>
      </c>
      <c r="C9" s="392"/>
      <c r="D9" s="896" t="s">
        <v>209</v>
      </c>
      <c r="E9" s="955" t="s">
        <v>210</v>
      </c>
      <c r="F9" s="956" t="s">
        <v>683</v>
      </c>
      <c r="G9" s="957" t="s">
        <v>684</v>
      </c>
      <c r="H9" s="955" t="s">
        <v>210</v>
      </c>
      <c r="I9" s="956" t="s">
        <v>683</v>
      </c>
      <c r="J9" s="957" t="s">
        <v>684</v>
      </c>
      <c r="K9" s="1014" t="s">
        <v>3</v>
      </c>
      <c r="L9" s="4" t="s">
        <v>3</v>
      </c>
    </row>
    <row r="10" spans="1:12" ht="20.65" customHeight="1">
      <c r="A10" s="340"/>
      <c r="B10" s="5">
        <v>1</v>
      </c>
      <c r="C10" s="515" t="s">
        <v>327</v>
      </c>
      <c r="D10" s="260"/>
      <c r="E10" s="1026">
        <f>($D$12*0.03)/3</f>
        <v>0</v>
      </c>
      <c r="F10" s="1026">
        <f>($D$12*0.03)/3</f>
        <v>0</v>
      </c>
      <c r="G10" s="1026">
        <f>($D$12*0.03)/3</f>
        <v>0</v>
      </c>
      <c r="H10" s="1026">
        <f>($D$12*0.09)/3</f>
        <v>0</v>
      </c>
      <c r="I10" s="1026">
        <f>($D$12*0.09)/3</f>
        <v>0</v>
      </c>
      <c r="J10" s="1028">
        <f>($D$12*0.09)/3</f>
        <v>0</v>
      </c>
      <c r="K10" s="1015">
        <f>E10+F10+G10</f>
        <v>0</v>
      </c>
      <c r="L10" s="258">
        <f>H10+I10+J10</f>
        <v>0</v>
      </c>
    </row>
    <row r="11" spans="1:12" ht="20.65" customHeight="1" thickBot="1">
      <c r="A11" s="340"/>
      <c r="B11" s="5">
        <v>2</v>
      </c>
      <c r="C11" s="515" t="s">
        <v>328</v>
      </c>
      <c r="D11" s="1024"/>
      <c r="E11" s="1027">
        <f t="shared" ref="E11:J11" si="0">$D$11</f>
        <v>0</v>
      </c>
      <c r="F11" s="1027">
        <f t="shared" si="0"/>
        <v>0</v>
      </c>
      <c r="G11" s="1027">
        <f t="shared" si="0"/>
        <v>0</v>
      </c>
      <c r="H11" s="1027">
        <f t="shared" si="0"/>
        <v>0</v>
      </c>
      <c r="I11" s="1027">
        <f t="shared" si="0"/>
        <v>0</v>
      </c>
      <c r="J11" s="1029">
        <f t="shared" si="0"/>
        <v>0</v>
      </c>
      <c r="K11" s="1016"/>
      <c r="L11" s="259"/>
    </row>
    <row r="12" spans="1:12" ht="20.65" customHeight="1" thickBot="1">
      <c r="A12" s="340"/>
      <c r="B12" s="154">
        <v>3</v>
      </c>
      <c r="C12" s="516" t="s">
        <v>329</v>
      </c>
      <c r="D12" s="1025"/>
      <c r="E12" s="1021"/>
      <c r="F12" s="1022"/>
      <c r="G12" s="1022"/>
      <c r="H12" s="1022"/>
      <c r="I12" s="1022"/>
      <c r="J12" s="1023"/>
      <c r="K12" s="1017"/>
      <c r="L12" s="261"/>
    </row>
    <row r="13" spans="1:12" ht="20.65" customHeight="1"/>
    <row r="14" spans="1:12" ht="20.65" customHeight="1"/>
    <row r="15" spans="1:12" ht="20.65" customHeight="1">
      <c r="E15" s="524"/>
    </row>
    <row r="16" spans="1:12" ht="20.65" customHeight="1"/>
    <row r="17" ht="20.65" customHeight="1"/>
    <row r="18" ht="20.65" customHeight="1"/>
  </sheetData>
  <mergeCells count="2">
    <mergeCell ref="E8:G8"/>
    <mergeCell ref="H8:J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tabColor theme="6" tint="-0.499984740745262"/>
    <pageSetUpPr autoPageBreaks="0"/>
  </sheetPr>
  <dimension ref="A1:L16"/>
  <sheetViews>
    <sheetView showGridLines="0" zoomScale="70" zoomScaleNormal="70" workbookViewId="0">
      <selection activeCell="L10" sqref="L10"/>
    </sheetView>
  </sheetViews>
  <sheetFormatPr defaultColWidth="11.42578125" defaultRowHeight="11.25"/>
  <cols>
    <col min="1" max="1" width="4.7109375" style="57" customWidth="1"/>
    <col min="2" max="2" width="12.7109375" style="57" customWidth="1"/>
    <col min="3" max="4" width="84.7109375" style="57" hidden="1" customWidth="1"/>
    <col min="5" max="5" width="84.7109375" style="57" customWidth="1"/>
    <col min="6" max="12" width="18.7109375" style="57" customWidth="1"/>
    <col min="13" max="13" width="13.42578125" style="57" customWidth="1"/>
    <col min="14" max="14" width="12.7109375" style="57" customWidth="1"/>
    <col min="15" max="15" width="20.7109375" style="57" customWidth="1"/>
    <col min="16" max="16" width="29.42578125" style="57" customWidth="1"/>
    <col min="17" max="17" width="14.28515625" style="57" customWidth="1"/>
    <col min="18" max="18" width="13" style="57" customWidth="1"/>
    <col min="19" max="16384" width="11.42578125" style="57"/>
  </cols>
  <sheetData>
    <row r="1" spans="1:12" ht="64.150000000000006" customHeight="1">
      <c r="A1" s="332"/>
      <c r="B1" s="332"/>
      <c r="C1" s="332"/>
      <c r="D1" s="332"/>
      <c r="E1" s="397" t="s">
        <v>330</v>
      </c>
      <c r="F1" s="342"/>
      <c r="G1" s="342"/>
      <c r="H1" s="342"/>
      <c r="I1" s="332"/>
      <c r="J1" s="332"/>
      <c r="K1" s="332"/>
      <c r="L1" s="332"/>
    </row>
    <row r="2" spans="1:12" ht="15" customHeight="1" thickBot="1">
      <c r="A2" s="332"/>
      <c r="B2" s="312"/>
      <c r="C2" s="312"/>
      <c r="D2" s="312"/>
      <c r="E2" s="58"/>
      <c r="F2" s="312"/>
      <c r="G2" s="312"/>
      <c r="H2" s="312"/>
      <c r="I2" s="312"/>
      <c r="J2" s="312"/>
      <c r="K2" s="312"/>
      <c r="L2" s="312"/>
    </row>
    <row r="3" spans="1:12" ht="25.5" customHeight="1" thickBot="1">
      <c r="A3" s="332"/>
      <c r="B3" s="314"/>
      <c r="C3" s="315"/>
      <c r="D3" s="315"/>
      <c r="E3" s="461"/>
      <c r="F3" s="59">
        <v>1</v>
      </c>
      <c r="G3" s="60">
        <v>2</v>
      </c>
      <c r="H3" s="61">
        <v>3</v>
      </c>
      <c r="I3" s="62">
        <v>4</v>
      </c>
      <c r="J3" s="60">
        <v>5</v>
      </c>
      <c r="K3" s="61">
        <v>5</v>
      </c>
      <c r="L3" s="62">
        <v>7</v>
      </c>
    </row>
    <row r="4" spans="1:12" ht="15" hidden="1" customHeight="1" thickBot="1">
      <c r="A4" s="304" t="s">
        <v>129</v>
      </c>
      <c r="B4" s="312"/>
      <c r="C4" s="312"/>
      <c r="D4" s="312"/>
      <c r="E4" s="58"/>
      <c r="F4" s="132" t="s">
        <v>131</v>
      </c>
      <c r="G4" s="134" t="s">
        <v>7</v>
      </c>
      <c r="H4" s="134" t="s">
        <v>7</v>
      </c>
      <c r="I4" s="135" t="s">
        <v>7</v>
      </c>
      <c r="J4" s="133" t="s">
        <v>12</v>
      </c>
      <c r="K4" s="134" t="s">
        <v>12</v>
      </c>
      <c r="L4" s="135" t="s">
        <v>12</v>
      </c>
    </row>
    <row r="5" spans="1:12" ht="29.25" customHeight="1" thickBot="1">
      <c r="B5" s="58"/>
      <c r="C5" s="58"/>
      <c r="D5" s="58"/>
      <c r="E5" s="58"/>
      <c r="F5" s="85"/>
      <c r="G5" s="1504" t="s">
        <v>227</v>
      </c>
      <c r="H5" s="1504"/>
      <c r="I5" s="1506"/>
      <c r="J5" s="1504" t="s">
        <v>335</v>
      </c>
      <c r="K5" s="1504"/>
      <c r="L5" s="1506"/>
    </row>
    <row r="6" spans="1:12" ht="31.5" customHeight="1" thickBot="1">
      <c r="B6" s="59" t="s">
        <v>282</v>
      </c>
      <c r="E6" s="461" t="s">
        <v>652</v>
      </c>
      <c r="F6" s="896" t="s">
        <v>209</v>
      </c>
      <c r="G6" s="955" t="s">
        <v>210</v>
      </c>
      <c r="H6" s="956" t="s">
        <v>683</v>
      </c>
      <c r="I6" s="957" t="s">
        <v>684</v>
      </c>
      <c r="J6" s="955" t="s">
        <v>210</v>
      </c>
      <c r="K6" s="956" t="s">
        <v>683</v>
      </c>
      <c r="L6" s="957" t="s">
        <v>684</v>
      </c>
    </row>
    <row r="7" spans="1:12" ht="25.15" customHeight="1">
      <c r="A7" s="332"/>
      <c r="B7" s="6">
        <v>1</v>
      </c>
      <c r="C7" s="131" t="s">
        <v>78</v>
      </c>
      <c r="D7" s="109"/>
      <c r="E7" s="689" t="s">
        <v>331</v>
      </c>
      <c r="F7" s="685">
        <f>CSV_CR_REA!E29</f>
        <v>0</v>
      </c>
      <c r="G7" s="686">
        <f>CSV_CR_REA!H30</f>
        <v>0</v>
      </c>
      <c r="H7" s="687">
        <f>CSV_CR_REA!K30</f>
        <v>0</v>
      </c>
      <c r="I7" s="688">
        <f>CSV_CR_REA!N30</f>
        <v>0</v>
      </c>
      <c r="J7" s="686">
        <f>CSV_CR_REA!Q30</f>
        <v>0</v>
      </c>
      <c r="K7" s="687">
        <f>CSV_CR_REA!T30</f>
        <v>0</v>
      </c>
      <c r="L7" s="688">
        <f>CSV_CR_REA!W30</f>
        <v>0</v>
      </c>
    </row>
    <row r="8" spans="1:12" ht="25.15" customHeight="1">
      <c r="A8" s="332"/>
      <c r="B8" s="7">
        <v>2</v>
      </c>
      <c r="C8" s="182" t="s">
        <v>79</v>
      </c>
      <c r="D8" s="129"/>
      <c r="E8" s="690" t="s">
        <v>332</v>
      </c>
      <c r="F8" s="735"/>
      <c r="G8" s="736">
        <f t="shared" ref="G8:L8" si="0">$F$8</f>
        <v>0</v>
      </c>
      <c r="H8" s="737">
        <f t="shared" si="0"/>
        <v>0</v>
      </c>
      <c r="I8" s="738">
        <f t="shared" si="0"/>
        <v>0</v>
      </c>
      <c r="J8" s="736">
        <f t="shared" si="0"/>
        <v>0</v>
      </c>
      <c r="K8" s="737">
        <f t="shared" si="0"/>
        <v>0</v>
      </c>
      <c r="L8" s="738">
        <f t="shared" si="0"/>
        <v>0</v>
      </c>
    </row>
    <row r="9" spans="1:12" ht="24" customHeight="1" thickBot="1">
      <c r="A9" s="332"/>
      <c r="B9" s="7">
        <v>3</v>
      </c>
      <c r="C9" s="182" t="s">
        <v>80</v>
      </c>
      <c r="D9" s="129"/>
      <c r="E9" s="690" t="s">
        <v>333</v>
      </c>
      <c r="F9" s="692">
        <f>CSV_OR_GEN!D11</f>
        <v>0</v>
      </c>
      <c r="G9" s="693">
        <f>CSV_OR_GEN!E11</f>
        <v>0</v>
      </c>
      <c r="H9" s="694">
        <f>CSV_OR_GEN!F11</f>
        <v>0</v>
      </c>
      <c r="I9" s="695">
        <f>CSV_OR_GEN!G11</f>
        <v>0</v>
      </c>
      <c r="J9" s="693">
        <f>CSV_OR_GEN!H11</f>
        <v>0</v>
      </c>
      <c r="K9" s="694">
        <f>CSV_OR_GEN!I11</f>
        <v>0</v>
      </c>
      <c r="L9" s="695">
        <f>CSV_OR_GEN!J11</f>
        <v>0</v>
      </c>
    </row>
    <row r="10" spans="1:12" ht="24" customHeight="1" thickBot="1">
      <c r="A10" s="332"/>
      <c r="B10" s="291">
        <v>4</v>
      </c>
      <c r="C10" s="128" t="s">
        <v>81</v>
      </c>
      <c r="D10" s="127"/>
      <c r="E10" s="130" t="s">
        <v>334</v>
      </c>
      <c r="F10" s="691">
        <f>F7+F8+F9</f>
        <v>0</v>
      </c>
      <c r="G10" s="262">
        <f t="shared" ref="G10:L10" si="1">G7+G8+G9</f>
        <v>0</v>
      </c>
      <c r="H10" s="263">
        <f t="shared" si="1"/>
        <v>0</v>
      </c>
      <c r="I10" s="264">
        <f t="shared" si="1"/>
        <v>0</v>
      </c>
      <c r="J10" s="265">
        <f t="shared" si="1"/>
        <v>0</v>
      </c>
      <c r="K10" s="266">
        <f t="shared" si="1"/>
        <v>0</v>
      </c>
      <c r="L10" s="264">
        <f t="shared" si="1"/>
        <v>0</v>
      </c>
    </row>
    <row r="11" spans="1:12" ht="24" customHeight="1"/>
    <row r="12" spans="1:12" ht="24" customHeight="1"/>
    <row r="13" spans="1:12" ht="24" customHeight="1"/>
    <row r="14" spans="1:12" ht="24" customHeight="1"/>
    <row r="15" spans="1:12" ht="24" customHeight="1"/>
    <row r="16" spans="1:12" ht="24" customHeight="1"/>
  </sheetData>
  <mergeCells count="2">
    <mergeCell ref="G5:I5"/>
    <mergeCell ref="J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theme="6" tint="-0.499984740745262"/>
    <pageSetUpPr autoPageBreaks="0"/>
  </sheetPr>
  <dimension ref="B1:Z15"/>
  <sheetViews>
    <sheetView zoomScale="70" zoomScaleNormal="70" workbookViewId="0">
      <selection activeCell="L12" sqref="L12"/>
    </sheetView>
  </sheetViews>
  <sheetFormatPr defaultColWidth="9.28515625" defaultRowHeight="15"/>
  <cols>
    <col min="1" max="1" width="4.7109375" style="183" customWidth="1"/>
    <col min="2" max="2" width="6.5703125" style="183" customWidth="1"/>
    <col min="3" max="4" width="76.28515625" style="183" hidden="1" customWidth="1"/>
    <col min="5" max="5" width="96.7109375" style="183" customWidth="1"/>
    <col min="6" max="12" width="17.7109375" style="183" customWidth="1"/>
    <col min="13" max="13" width="17.7109375" style="185" customWidth="1"/>
    <col min="14" max="14" width="15.7109375" style="185" customWidth="1"/>
    <col min="15" max="17" width="12" style="183" customWidth="1"/>
    <col min="18" max="18" width="14.28515625" style="183" customWidth="1"/>
    <col min="19" max="21" width="12" style="183" customWidth="1"/>
    <col min="22" max="24" width="12.42578125" style="183" customWidth="1"/>
    <col min="25" max="25" width="22.7109375" style="183" bestFit="1" customWidth="1"/>
    <col min="26" max="26" width="54" style="183" customWidth="1"/>
    <col min="27" max="16384" width="9.28515625" style="183"/>
  </cols>
  <sheetData>
    <row r="1" spans="2:26">
      <c r="C1" s="304" t="s">
        <v>129</v>
      </c>
      <c r="D1" s="304" t="s">
        <v>129</v>
      </c>
      <c r="E1" s="111"/>
      <c r="M1" s="183"/>
      <c r="N1" s="183"/>
    </row>
    <row r="2" spans="2:26" ht="34.5">
      <c r="F2" s="184"/>
      <c r="G2" s="184" t="s">
        <v>337</v>
      </c>
      <c r="H2" s="184"/>
      <c r="I2" s="184"/>
    </row>
    <row r="3" spans="2:26">
      <c r="N3" s="186"/>
    </row>
    <row r="6" spans="2:26" ht="15.75" thickBot="1"/>
    <row r="7" spans="2:26" ht="15.75" thickBot="1">
      <c r="F7" s="67">
        <v>1</v>
      </c>
      <c r="G7" s="65">
        <v>2</v>
      </c>
      <c r="H7" s="65">
        <v>3</v>
      </c>
      <c r="I7" s="65">
        <v>4</v>
      </c>
      <c r="J7" s="65">
        <v>5</v>
      </c>
      <c r="K7" s="65">
        <v>6</v>
      </c>
      <c r="L7" s="66">
        <v>7</v>
      </c>
    </row>
    <row r="8" spans="2:26" ht="15.75" thickBot="1">
      <c r="F8" s="468"/>
      <c r="G8" s="1507" t="s">
        <v>227</v>
      </c>
      <c r="H8" s="1508"/>
      <c r="I8" s="1509"/>
      <c r="J8" s="1507" t="s">
        <v>183</v>
      </c>
      <c r="K8" s="1508"/>
      <c r="L8" s="1509"/>
      <c r="M8" s="183"/>
      <c r="N8" s="183"/>
      <c r="Y8" s="111"/>
      <c r="Z8" s="111"/>
    </row>
    <row r="9" spans="2:26" ht="42" customHeight="1" thickBot="1">
      <c r="B9" s="79" t="s">
        <v>282</v>
      </c>
      <c r="C9" s="187"/>
      <c r="D9" s="187"/>
      <c r="E9" s="525" t="s">
        <v>652</v>
      </c>
      <c r="F9" s="896" t="s">
        <v>209</v>
      </c>
      <c r="G9" s="955" t="s">
        <v>210</v>
      </c>
      <c r="H9" s="956" t="s">
        <v>683</v>
      </c>
      <c r="I9" s="957" t="s">
        <v>684</v>
      </c>
      <c r="J9" s="955" t="s">
        <v>210</v>
      </c>
      <c r="K9" s="956" t="s">
        <v>683</v>
      </c>
      <c r="L9" s="957" t="s">
        <v>684</v>
      </c>
      <c r="M9" s="183"/>
      <c r="N9" s="183"/>
    </row>
    <row r="10" spans="2:26">
      <c r="B10" s="203">
        <v>1</v>
      </c>
      <c r="C10" s="343" t="s">
        <v>84</v>
      </c>
      <c r="D10" s="343"/>
      <c r="E10" s="465" t="s">
        <v>164</v>
      </c>
      <c r="F10" s="510"/>
      <c r="G10" s="268">
        <f>MAX(+F10, 0)</f>
        <v>0</v>
      </c>
      <c r="H10" s="269">
        <f t="shared" ref="H10:I12" si="0">+G10</f>
        <v>0</v>
      </c>
      <c r="I10" s="267">
        <f t="shared" si="0"/>
        <v>0</v>
      </c>
      <c r="J10" s="268">
        <f>MAX(F10*(1-0.5), 0)</f>
        <v>0</v>
      </c>
      <c r="K10" s="269">
        <f>J10</f>
        <v>0</v>
      </c>
      <c r="L10" s="267">
        <f>+K10</f>
        <v>0</v>
      </c>
      <c r="M10" s="183"/>
      <c r="N10" s="183"/>
    </row>
    <row r="11" spans="2:26">
      <c r="B11" s="204">
        <v>2</v>
      </c>
      <c r="C11" s="344" t="s">
        <v>85</v>
      </c>
      <c r="D11" s="344"/>
      <c r="E11" s="466" t="s">
        <v>165</v>
      </c>
      <c r="F11" s="510"/>
      <c r="G11" s="268">
        <f>MAX(+F11, 0)</f>
        <v>0</v>
      </c>
      <c r="H11" s="269">
        <f t="shared" si="0"/>
        <v>0</v>
      </c>
      <c r="I11" s="267">
        <f t="shared" si="0"/>
        <v>0</v>
      </c>
      <c r="J11" s="268">
        <f>MAX(F11*(1-0.2), 0)</f>
        <v>0</v>
      </c>
      <c r="K11" s="269">
        <f>J11</f>
        <v>0</v>
      </c>
      <c r="L11" s="267">
        <f>+K11</f>
        <v>0</v>
      </c>
      <c r="M11" s="183"/>
      <c r="N11" s="183"/>
    </row>
    <row r="12" spans="2:26" ht="18" customHeight="1" thickBot="1">
      <c r="B12" s="205">
        <v>3</v>
      </c>
      <c r="C12" s="345" t="s">
        <v>130</v>
      </c>
      <c r="D12" s="345"/>
      <c r="E12" s="467" t="s">
        <v>336</v>
      </c>
      <c r="F12" s="517"/>
      <c r="G12" s="518">
        <f>MAX(+F12, 0)</f>
        <v>0</v>
      </c>
      <c r="H12" s="519">
        <f t="shared" si="0"/>
        <v>0</v>
      </c>
      <c r="I12" s="520">
        <f t="shared" si="0"/>
        <v>0</v>
      </c>
      <c r="J12" s="518">
        <f>MAX(F12*(1-0.5), 0)</f>
        <v>0</v>
      </c>
      <c r="K12" s="519">
        <f>J12</f>
        <v>0</v>
      </c>
      <c r="L12" s="520">
        <f>+K12</f>
        <v>0</v>
      </c>
      <c r="M12" s="183"/>
      <c r="N12" s="183"/>
    </row>
    <row r="14" spans="2:26" ht="12.6" customHeight="1"/>
    <row r="15" spans="2:26" ht="12.6" customHeight="1"/>
  </sheetData>
  <mergeCells count="2">
    <mergeCell ref="G8:I8"/>
    <mergeCell ref="J8:L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D3B6-3CAD-4035-AFCB-866F9FBE5AD8}">
  <sheetPr>
    <tabColor theme="6" tint="-0.499984740745262"/>
    <pageSetUpPr autoPageBreaks="0"/>
  </sheetPr>
  <dimension ref="A1:J32"/>
  <sheetViews>
    <sheetView showGridLines="0" topLeftCell="A2" zoomScaleNormal="100" workbookViewId="0">
      <selection activeCell="F8" sqref="F8"/>
    </sheetView>
  </sheetViews>
  <sheetFormatPr defaultColWidth="11.42578125" defaultRowHeight="15"/>
  <cols>
    <col min="1" max="1" width="4.7109375" customWidth="1"/>
    <col min="2" max="2" width="10.140625" bestFit="1" customWidth="1"/>
    <col min="3" max="3" width="95.28515625" customWidth="1"/>
    <col min="4" max="10" width="10.7109375" customWidth="1"/>
  </cols>
  <sheetData>
    <row r="1" spans="1:10" ht="65.25" customHeight="1">
      <c r="A1" s="306"/>
      <c r="B1" s="306"/>
      <c r="C1" s="307" t="s">
        <v>338</v>
      </c>
      <c r="D1" s="307"/>
      <c r="E1" s="307"/>
      <c r="F1" s="308"/>
      <c r="G1" s="308"/>
      <c r="H1" s="307"/>
      <c r="I1" s="308"/>
      <c r="J1" s="308"/>
    </row>
    <row r="2" spans="1:10" s="8" customFormat="1" ht="32.25" customHeight="1">
      <c r="A2" s="346"/>
      <c r="B2" s="346"/>
      <c r="C2" s="470"/>
      <c r="D2" s="347"/>
      <c r="E2" s="348"/>
      <c r="F2" s="348"/>
      <c r="G2" s="348"/>
      <c r="H2" s="348"/>
      <c r="I2" s="348"/>
      <c r="J2" s="348"/>
    </row>
    <row r="3" spans="1:10" ht="15.75" thickBot="1">
      <c r="A3" s="298"/>
      <c r="B3" s="298"/>
      <c r="D3" s="298"/>
      <c r="E3" s="298"/>
      <c r="F3" s="298"/>
      <c r="G3" s="298"/>
      <c r="H3" s="298"/>
      <c r="I3" s="298"/>
      <c r="J3" s="298"/>
    </row>
    <row r="4" spans="1:10" s="36" customFormat="1" ht="13.9" customHeight="1" thickBot="1">
      <c r="A4" s="365"/>
      <c r="B4" s="366"/>
      <c r="C4" s="479"/>
      <c r="D4" s="35">
        <v>1</v>
      </c>
      <c r="E4" s="65">
        <v>2</v>
      </c>
      <c r="F4" s="65">
        <v>3</v>
      </c>
      <c r="G4" s="66">
        <v>4</v>
      </c>
      <c r="H4" s="65">
        <v>5</v>
      </c>
      <c r="I4" s="65">
        <v>6</v>
      </c>
      <c r="J4" s="66">
        <v>7</v>
      </c>
    </row>
    <row r="5" spans="1:10" s="36" customFormat="1" ht="15" customHeight="1" thickBot="1">
      <c r="B5" s="480"/>
      <c r="C5" s="481"/>
      <c r="D5" s="1510" t="s">
        <v>209</v>
      </c>
      <c r="E5" s="1512" t="s">
        <v>227</v>
      </c>
      <c r="F5" s="1513"/>
      <c r="G5" s="1514"/>
      <c r="H5" s="1513" t="s">
        <v>183</v>
      </c>
      <c r="I5" s="1513"/>
      <c r="J5" s="1514"/>
    </row>
    <row r="6" spans="1:10" s="36" customFormat="1" ht="36.75" customHeight="1" thickBot="1">
      <c r="B6" s="37" t="s">
        <v>282</v>
      </c>
      <c r="C6" s="1030" t="s">
        <v>651</v>
      </c>
      <c r="D6" s="1511"/>
      <c r="E6" s="955" t="s">
        <v>210</v>
      </c>
      <c r="F6" s="956" t="s">
        <v>683</v>
      </c>
      <c r="G6" s="957" t="s">
        <v>684</v>
      </c>
      <c r="H6" s="955" t="s">
        <v>210</v>
      </c>
      <c r="I6" s="956" t="s">
        <v>683</v>
      </c>
      <c r="J6" s="957" t="s">
        <v>684</v>
      </c>
    </row>
    <row r="7" spans="1:10" s="36" customFormat="1" ht="12.75">
      <c r="A7" s="365"/>
      <c r="B7" s="38">
        <v>1</v>
      </c>
      <c r="C7" s="39" t="s">
        <v>339</v>
      </c>
      <c r="D7" s="1031">
        <f>D8+D9</f>
        <v>0</v>
      </c>
      <c r="E7" s="1031" t="e">
        <f>E8+E9</f>
        <v>#DIV/0!</v>
      </c>
      <c r="F7" s="1031" t="e">
        <f>F8+F9</f>
        <v>#DIV/0!</v>
      </c>
      <c r="G7" s="1031" t="e">
        <f>G8+G9</f>
        <v>#DIV/0!</v>
      </c>
      <c r="H7" s="1031" t="e">
        <f>IF(H8+H9&gt;CSV_NII_SUM!$F$9, CSV_NII_SUM!$F$9, H8+H9)</f>
        <v>#DIV/0!</v>
      </c>
      <c r="I7" s="1031" t="e">
        <f>IF(I8+I9&gt;CSV_NII_SUM!$F$9, CSV_NII_SUM!$F$9, I8+I9)</f>
        <v>#DIV/0!</v>
      </c>
      <c r="J7" s="1031" t="e">
        <f>IF(J8+J9&gt;CSV_NII_SUM!$F$9, CSV_NII_SUM!$F$9, J8+J9)</f>
        <v>#DIV/0!</v>
      </c>
    </row>
    <row r="8" spans="1:10" s="36" customFormat="1" ht="12.75">
      <c r="A8" s="365"/>
      <c r="B8" s="40">
        <v>2</v>
      </c>
      <c r="C8" s="41" t="s">
        <v>340</v>
      </c>
      <c r="D8" s="1032">
        <f>CSV_NII_SUM!F7</f>
        <v>0</v>
      </c>
      <c r="E8" s="1032" t="e">
        <f>CSV_NII_SUM!G7</f>
        <v>#DIV/0!</v>
      </c>
      <c r="F8" s="1032" t="e">
        <f>CSV_NII_SUM!H7</f>
        <v>#DIV/0!</v>
      </c>
      <c r="G8" s="1032" t="e">
        <f>CSV_NII_SUM!I7</f>
        <v>#DIV/0!</v>
      </c>
      <c r="H8" s="1032" t="e">
        <f>CSV_NII_SUM!J7</f>
        <v>#DIV/0!</v>
      </c>
      <c r="I8" s="1032" t="e">
        <f>CSV_NII_SUM!K7</f>
        <v>#DIV/0!</v>
      </c>
      <c r="J8" s="1032" t="e">
        <f>CSV_NII_SUM!L7</f>
        <v>#DIV/0!</v>
      </c>
    </row>
    <row r="9" spans="1:10" s="36" customFormat="1" ht="12.75">
      <c r="A9" s="365"/>
      <c r="B9" s="40">
        <v>3</v>
      </c>
      <c r="C9" s="42" t="s">
        <v>341</v>
      </c>
      <c r="D9" s="1032">
        <f>CSV_NII_SUM!F8</f>
        <v>0</v>
      </c>
      <c r="E9" s="1032">
        <f>CSV_NII_SUM!G8</f>
        <v>0</v>
      </c>
      <c r="F9" s="1032">
        <f>CSV_NII_SUM!H8</f>
        <v>0</v>
      </c>
      <c r="G9" s="1032">
        <f>CSV_NII_SUM!I8</f>
        <v>0</v>
      </c>
      <c r="H9" s="1032">
        <f>CSV_NII_SUM!J8</f>
        <v>0</v>
      </c>
      <c r="I9" s="1032">
        <f>CSV_NII_SUM!K8</f>
        <v>0</v>
      </c>
      <c r="J9" s="1032">
        <f>CSV_NII_SUM!L8</f>
        <v>0</v>
      </c>
    </row>
    <row r="10" spans="1:10" s="36" customFormat="1" ht="12.75">
      <c r="A10" s="365"/>
      <c r="B10" s="40">
        <v>4</v>
      </c>
      <c r="C10" s="43" t="s">
        <v>342</v>
      </c>
      <c r="D10" s="1033">
        <f>CSV_NFCI_DIV!F10</f>
        <v>0</v>
      </c>
      <c r="E10" s="1034">
        <f>CSV_NFCI_DIV!G10</f>
        <v>0</v>
      </c>
      <c r="F10" s="1034">
        <f>CSV_NFCI_DIV!H10</f>
        <v>0</v>
      </c>
      <c r="G10" s="1034">
        <f>CSV_NFCI_DIV!I10</f>
        <v>0</v>
      </c>
      <c r="H10" s="1034">
        <f>CSV_NFCI_DIV!J10</f>
        <v>0</v>
      </c>
      <c r="I10" s="1034">
        <f>CSV_NFCI_DIV!K10</f>
        <v>0</v>
      </c>
      <c r="J10" s="1034">
        <f>CSV_NFCI_DIV!L10</f>
        <v>0</v>
      </c>
    </row>
    <row r="11" spans="1:10" s="36" customFormat="1" ht="12.75">
      <c r="A11" s="365"/>
      <c r="B11" s="40">
        <v>5</v>
      </c>
      <c r="C11" s="43" t="s">
        <v>343</v>
      </c>
      <c r="D11" s="1034">
        <f>CSV_NFCI_DIV!F11</f>
        <v>0</v>
      </c>
      <c r="E11" s="1034">
        <f>CSV_NFCI_DIV!G11</f>
        <v>0</v>
      </c>
      <c r="F11" s="1034">
        <f>CSV_NFCI_DIV!H11</f>
        <v>0</v>
      </c>
      <c r="G11" s="1034">
        <f>CSV_NFCI_DIV!I11</f>
        <v>0</v>
      </c>
      <c r="H11" s="1034">
        <f>CSV_NFCI_DIV!J11</f>
        <v>0</v>
      </c>
      <c r="I11" s="1034">
        <f>CSV_NFCI_DIV!K11</f>
        <v>0</v>
      </c>
      <c r="J11" s="1034">
        <f>CSV_NFCI_DIV!L11</f>
        <v>0</v>
      </c>
    </row>
    <row r="12" spans="1:10" s="36" customFormat="1" ht="25.5">
      <c r="A12" s="365"/>
      <c r="B12" s="40">
        <v>6</v>
      </c>
      <c r="C12" s="43" t="s">
        <v>344</v>
      </c>
      <c r="D12" s="1035"/>
      <c r="E12" s="1041"/>
      <c r="F12" s="1041"/>
      <c r="G12" s="1041"/>
      <c r="H12" s="1041"/>
      <c r="I12" s="1041"/>
      <c r="J12" s="1041"/>
    </row>
    <row r="13" spans="1:10" s="36" customFormat="1" ht="12.75">
      <c r="A13" s="365"/>
      <c r="B13" s="40">
        <v>7</v>
      </c>
      <c r="C13" s="43" t="s">
        <v>345</v>
      </c>
      <c r="D13" s="1048"/>
      <c r="E13" s="1032">
        <f>CSV_MR_SUM!O10</f>
        <v>0</v>
      </c>
      <c r="F13" s="1042"/>
      <c r="G13" s="1042"/>
      <c r="H13" s="1032">
        <f>CSV_MR_SUM!S10+CSV_MR_SUM!S12</f>
        <v>0</v>
      </c>
      <c r="I13" s="1042"/>
      <c r="J13" s="1042"/>
    </row>
    <row r="14" spans="1:10" s="36" customFormat="1" ht="25.5">
      <c r="A14" s="365"/>
      <c r="B14" s="40">
        <v>8</v>
      </c>
      <c r="C14" s="43" t="s">
        <v>619</v>
      </c>
      <c r="D14" s="1035"/>
      <c r="E14" s="1032">
        <f>CSV_MR_SUM!O11</f>
        <v>0</v>
      </c>
      <c r="F14" s="1042"/>
      <c r="G14" s="1042"/>
      <c r="H14" s="1032">
        <f>CSV_MR_SUM!S11+CSV_MR_SUM!S13</f>
        <v>0</v>
      </c>
      <c r="I14" s="1042"/>
      <c r="J14" s="1042"/>
    </row>
    <row r="15" spans="1:10" s="36" customFormat="1" ht="12.75">
      <c r="A15" s="365"/>
      <c r="B15" s="40">
        <v>9</v>
      </c>
      <c r="C15" s="43" t="s">
        <v>620</v>
      </c>
      <c r="D15" s="1035"/>
      <c r="E15" s="1042"/>
      <c r="F15" s="1042"/>
      <c r="G15" s="1042"/>
      <c r="H15" s="1042"/>
      <c r="I15" s="1042"/>
      <c r="J15" s="1042"/>
    </row>
    <row r="16" spans="1:10" s="36" customFormat="1" ht="12.75">
      <c r="A16" s="365"/>
      <c r="B16" s="40">
        <v>10</v>
      </c>
      <c r="C16" s="43" t="s">
        <v>621</v>
      </c>
      <c r="D16" s="1035"/>
      <c r="E16" s="1042"/>
      <c r="F16" s="1042"/>
      <c r="G16" s="1042"/>
      <c r="H16" s="1042"/>
      <c r="I16" s="1042"/>
      <c r="J16" s="1042"/>
    </row>
    <row r="17" spans="1:10" s="36" customFormat="1" ht="12.75">
      <c r="A17" s="365"/>
      <c r="B17" s="40">
        <v>11</v>
      </c>
      <c r="C17" s="156" t="s">
        <v>346</v>
      </c>
      <c r="D17" s="1036">
        <f t="shared" ref="D17:J17" si="0" xml:space="preserve"> SUM(D7,D10,D11,D12,D13,D14,D15,D16,)</f>
        <v>0</v>
      </c>
      <c r="E17" s="1036" t="e">
        <f t="shared" si="0"/>
        <v>#DIV/0!</v>
      </c>
      <c r="F17" s="1036" t="e">
        <f t="shared" si="0"/>
        <v>#DIV/0!</v>
      </c>
      <c r="G17" s="1036" t="e">
        <f t="shared" si="0"/>
        <v>#DIV/0!</v>
      </c>
      <c r="H17" s="1036" t="e">
        <f t="shared" si="0"/>
        <v>#DIV/0!</v>
      </c>
      <c r="I17" s="1036" t="e">
        <f t="shared" si="0"/>
        <v>#DIV/0!</v>
      </c>
      <c r="J17" s="1036" t="e">
        <f t="shared" si="0"/>
        <v>#DIV/0!</v>
      </c>
    </row>
    <row r="18" spans="1:10" s="36" customFormat="1" ht="12.75">
      <c r="A18" s="365"/>
      <c r="B18" s="40">
        <v>12</v>
      </c>
      <c r="C18" s="43" t="s">
        <v>616</v>
      </c>
      <c r="D18" s="1037"/>
      <c r="E18" s="1039">
        <f t="shared" ref="E18:J18" si="1">+$D$18</f>
        <v>0</v>
      </c>
      <c r="F18" s="1039">
        <f t="shared" si="1"/>
        <v>0</v>
      </c>
      <c r="G18" s="1039">
        <f t="shared" si="1"/>
        <v>0</v>
      </c>
      <c r="H18" s="1039">
        <f t="shared" si="1"/>
        <v>0</v>
      </c>
      <c r="I18" s="1039">
        <f t="shared" si="1"/>
        <v>0</v>
      </c>
      <c r="J18" s="1039">
        <f t="shared" si="1"/>
        <v>0</v>
      </c>
    </row>
    <row r="19" spans="1:10" s="36" customFormat="1" ht="12.75">
      <c r="A19" s="365"/>
      <c r="B19" s="40">
        <v>13</v>
      </c>
      <c r="C19" s="43" t="s">
        <v>617</v>
      </c>
      <c r="D19" s="1035"/>
      <c r="E19" s="1039">
        <f t="shared" ref="E19:J19" si="2">+$D$19</f>
        <v>0</v>
      </c>
      <c r="F19" s="1039">
        <f t="shared" si="2"/>
        <v>0</v>
      </c>
      <c r="G19" s="1039">
        <f t="shared" si="2"/>
        <v>0</v>
      </c>
      <c r="H19" s="1039">
        <f t="shared" si="2"/>
        <v>0</v>
      </c>
      <c r="I19" s="1039">
        <f t="shared" si="2"/>
        <v>0</v>
      </c>
      <c r="J19" s="1039">
        <f t="shared" si="2"/>
        <v>0</v>
      </c>
    </row>
    <row r="20" spans="1:10" s="36" customFormat="1" ht="12.75">
      <c r="A20" s="365"/>
      <c r="B20" s="40">
        <v>14</v>
      </c>
      <c r="C20" s="43" t="s">
        <v>622</v>
      </c>
      <c r="D20" s="1149"/>
      <c r="E20" s="1033" t="e">
        <f>-(CSV_CR_SUM!K27)</f>
        <v>#DIV/0!</v>
      </c>
      <c r="F20" s="1033" t="e">
        <f>-(CSV_CR_SUM!L27)</f>
        <v>#DIV/0!</v>
      </c>
      <c r="G20" s="1033" t="e">
        <f>-(CSV_CR_SUM!M27)</f>
        <v>#DIV/0!</v>
      </c>
      <c r="H20" s="1033" t="e">
        <f>-(CSV_CR_SUM!N27)</f>
        <v>#DIV/0!</v>
      </c>
      <c r="I20" s="1033" t="e">
        <f>-(CSV_CR_SUM!O27)</f>
        <v>#DIV/0!</v>
      </c>
      <c r="J20" s="1033" t="e">
        <f>-(CSV_CR_SUM!P27)</f>
        <v>#DIV/0!</v>
      </c>
    </row>
    <row r="21" spans="1:10" s="36" customFormat="1" ht="12.75">
      <c r="A21" s="365"/>
      <c r="B21" s="40">
        <v>15</v>
      </c>
      <c r="C21" s="43" t="s">
        <v>677</v>
      </c>
      <c r="D21" s="1149"/>
      <c r="E21" s="1041"/>
      <c r="F21" s="1041"/>
      <c r="G21" s="1041"/>
      <c r="H21" s="1041"/>
      <c r="I21" s="1041"/>
      <c r="J21" s="1041"/>
    </row>
    <row r="22" spans="1:10" s="36" customFormat="1" ht="12.75">
      <c r="A22" s="365"/>
      <c r="B22" s="40">
        <v>16</v>
      </c>
      <c r="C22" s="156" t="s">
        <v>676</v>
      </c>
      <c r="D22" s="1035"/>
      <c r="E22" s="1039"/>
      <c r="F22" s="1039"/>
      <c r="G22" s="1039"/>
      <c r="H22" s="1039"/>
      <c r="I22" s="1039"/>
      <c r="J22" s="1039"/>
    </row>
    <row r="23" spans="1:10" s="36" customFormat="1" ht="12.75">
      <c r="A23" s="365"/>
      <c r="B23" s="40">
        <v>17</v>
      </c>
      <c r="C23" s="156" t="s">
        <v>347</v>
      </c>
      <c r="D23" s="1033">
        <f>CSV_NFCI_DIV!F12</f>
        <v>0</v>
      </c>
      <c r="E23" s="1033">
        <f>CSV_NFCI_DIV!G12</f>
        <v>0</v>
      </c>
      <c r="F23" s="1033">
        <f>CSV_NFCI_DIV!H12</f>
        <v>0</v>
      </c>
      <c r="G23" s="1033">
        <f>CSV_NFCI_DIV!I12</f>
        <v>0</v>
      </c>
      <c r="H23" s="1033">
        <f>CSV_NFCI_DIV!J12</f>
        <v>0</v>
      </c>
      <c r="I23" s="1033">
        <f>CSV_NFCI_DIV!K12</f>
        <v>0</v>
      </c>
      <c r="J23" s="1033">
        <f>CSV_NFCI_DIV!L12</f>
        <v>0</v>
      </c>
    </row>
    <row r="24" spans="1:10" s="36" customFormat="1" ht="12.75">
      <c r="A24" s="365"/>
      <c r="B24" s="40">
        <v>18</v>
      </c>
      <c r="C24" s="43" t="s">
        <v>623</v>
      </c>
      <c r="D24" s="1048"/>
      <c r="E24" s="1039">
        <f t="shared" ref="E24:J24" si="3">+$D$24</f>
        <v>0</v>
      </c>
      <c r="F24" s="1039">
        <f t="shared" si="3"/>
        <v>0</v>
      </c>
      <c r="G24" s="1039">
        <f t="shared" si="3"/>
        <v>0</v>
      </c>
      <c r="H24" s="1039">
        <f t="shared" si="3"/>
        <v>0</v>
      </c>
      <c r="I24" s="1039">
        <f t="shared" si="3"/>
        <v>0</v>
      </c>
      <c r="J24" s="1039">
        <f t="shared" si="3"/>
        <v>0</v>
      </c>
    </row>
    <row r="25" spans="1:10" s="44" customFormat="1" ht="12.75">
      <c r="A25" s="367"/>
      <c r="B25" s="40">
        <v>19</v>
      </c>
      <c r="C25" s="1046" t="s">
        <v>629</v>
      </c>
      <c r="D25" s="1048"/>
      <c r="E25" s="1041"/>
      <c r="F25" s="1041"/>
      <c r="G25" s="1041"/>
      <c r="H25" s="1041"/>
      <c r="I25" s="1041"/>
      <c r="J25" s="1041"/>
    </row>
    <row r="26" spans="1:10" s="36" customFormat="1" ht="12.75">
      <c r="A26" s="365"/>
      <c r="B26" s="40">
        <v>20</v>
      </c>
      <c r="C26" s="43" t="s">
        <v>348</v>
      </c>
      <c r="D26" s="662"/>
      <c r="E26" s="1038">
        <f>-CSV_OR_GEN!E10</f>
        <v>0</v>
      </c>
      <c r="F26" s="1038">
        <f>-CSV_OR_GEN!F10</f>
        <v>0</v>
      </c>
      <c r="G26" s="1038">
        <f>-CSV_OR_GEN!G10</f>
        <v>0</v>
      </c>
      <c r="H26" s="1038">
        <f>-CSV_OR_GEN!H10</f>
        <v>0</v>
      </c>
      <c r="I26" s="1038">
        <f>-CSV_OR_GEN!I10</f>
        <v>0</v>
      </c>
      <c r="J26" s="1038">
        <f>-CSV_OR_GEN!J10</f>
        <v>0</v>
      </c>
    </row>
    <row r="27" spans="1:10" s="36" customFormat="1" ht="12.75">
      <c r="A27" s="365"/>
      <c r="B27" s="40">
        <v>21</v>
      </c>
      <c r="C27" s="43" t="s">
        <v>624</v>
      </c>
      <c r="D27" s="1039">
        <f>SUM(D17,D18,D19,D20,D21,D22,D23,D24,D25, D26)</f>
        <v>0</v>
      </c>
      <c r="E27" s="1043" t="e">
        <f t="shared" ref="E27:J27" si="4">SUM(E17,E18,E19,E20,E21,E22,E23,E24,E25, E26)</f>
        <v>#DIV/0!</v>
      </c>
      <c r="F27" s="1043" t="e">
        <f t="shared" si="4"/>
        <v>#DIV/0!</v>
      </c>
      <c r="G27" s="1043" t="e">
        <f t="shared" si="4"/>
        <v>#DIV/0!</v>
      </c>
      <c r="H27" s="1043" t="e">
        <f t="shared" si="4"/>
        <v>#DIV/0!</v>
      </c>
      <c r="I27" s="1043" t="e">
        <f t="shared" si="4"/>
        <v>#DIV/0!</v>
      </c>
      <c r="J27" s="1043" t="e">
        <f t="shared" si="4"/>
        <v>#DIV/0!</v>
      </c>
    </row>
    <row r="28" spans="1:10" s="36" customFormat="1" ht="12.75">
      <c r="A28" s="365"/>
      <c r="B28" s="40">
        <v>22</v>
      </c>
      <c r="C28" s="43" t="s">
        <v>628</v>
      </c>
      <c r="D28" s="1035"/>
      <c r="E28" s="1043" t="e">
        <f t="shared" ref="E28:J28" si="5">IF(E27&gt;0, (-E27*0.1), 0)</f>
        <v>#DIV/0!</v>
      </c>
      <c r="F28" s="1043" t="e">
        <f t="shared" si="5"/>
        <v>#DIV/0!</v>
      </c>
      <c r="G28" s="1043" t="e">
        <f t="shared" si="5"/>
        <v>#DIV/0!</v>
      </c>
      <c r="H28" s="1043" t="e">
        <f t="shared" si="5"/>
        <v>#DIV/0!</v>
      </c>
      <c r="I28" s="1043" t="e">
        <f t="shared" si="5"/>
        <v>#DIV/0!</v>
      </c>
      <c r="J28" s="1043" t="e">
        <f t="shared" si="5"/>
        <v>#DIV/0!</v>
      </c>
    </row>
    <row r="29" spans="1:10" s="36" customFormat="1" ht="12.75">
      <c r="A29" s="365"/>
      <c r="B29" s="40">
        <v>23</v>
      </c>
      <c r="C29" s="156" t="s">
        <v>625</v>
      </c>
      <c r="D29" s="1039">
        <f t="shared" ref="D29:J29" si="6">D27+D28</f>
        <v>0</v>
      </c>
      <c r="E29" s="1039" t="e">
        <f t="shared" si="6"/>
        <v>#DIV/0!</v>
      </c>
      <c r="F29" s="1039" t="e">
        <f t="shared" si="6"/>
        <v>#DIV/0!</v>
      </c>
      <c r="G29" s="1039" t="e">
        <f t="shared" si="6"/>
        <v>#DIV/0!</v>
      </c>
      <c r="H29" s="1039" t="e">
        <f t="shared" si="6"/>
        <v>#DIV/0!</v>
      </c>
      <c r="I29" s="1039" t="e">
        <f t="shared" si="6"/>
        <v>#DIV/0!</v>
      </c>
      <c r="J29" s="1039" t="e">
        <f t="shared" si="6"/>
        <v>#DIV/0!</v>
      </c>
    </row>
    <row r="30" spans="1:10" s="36" customFormat="1" ht="12.75">
      <c r="A30" s="365"/>
      <c r="B30" s="40">
        <v>24</v>
      </c>
      <c r="C30" s="156" t="s">
        <v>626</v>
      </c>
      <c r="D30" s="1035"/>
      <c r="E30" s="1044"/>
      <c r="F30" s="1044"/>
      <c r="G30" s="1044"/>
      <c r="H30" s="1044"/>
      <c r="I30" s="1044"/>
      <c r="J30" s="1044"/>
    </row>
    <row r="31" spans="1:10" s="36" customFormat="1" ht="12.75">
      <c r="A31" s="365"/>
      <c r="B31" s="40">
        <v>25</v>
      </c>
      <c r="C31" s="156" t="s">
        <v>627</v>
      </c>
      <c r="D31" s="663" t="e">
        <f t="shared" ref="D31:J31" si="7">D30/D29</f>
        <v>#DIV/0!</v>
      </c>
      <c r="E31" s="663" t="e">
        <f t="shared" si="7"/>
        <v>#DIV/0!</v>
      </c>
      <c r="F31" s="663" t="e">
        <f t="shared" si="7"/>
        <v>#DIV/0!</v>
      </c>
      <c r="G31" s="663" t="e">
        <f t="shared" si="7"/>
        <v>#DIV/0!</v>
      </c>
      <c r="H31" s="663" t="e">
        <f t="shared" si="7"/>
        <v>#DIV/0!</v>
      </c>
      <c r="I31" s="663" t="e">
        <f t="shared" si="7"/>
        <v>#DIV/0!</v>
      </c>
      <c r="J31" s="663" t="e">
        <f t="shared" si="7"/>
        <v>#DIV/0!</v>
      </c>
    </row>
    <row r="32" spans="1:10" s="36" customFormat="1" ht="13.5" thickBot="1">
      <c r="A32" s="365"/>
      <c r="B32" s="290">
        <v>26</v>
      </c>
      <c r="C32" s="1047" t="s">
        <v>618</v>
      </c>
      <c r="D32" s="1040">
        <f t="shared" ref="D32:J32" si="8">D29-D30</f>
        <v>0</v>
      </c>
      <c r="E32" s="1045" t="e">
        <f t="shared" si="8"/>
        <v>#DIV/0!</v>
      </c>
      <c r="F32" s="1045" t="e">
        <f t="shared" si="8"/>
        <v>#DIV/0!</v>
      </c>
      <c r="G32" s="1045" t="e">
        <f t="shared" si="8"/>
        <v>#DIV/0!</v>
      </c>
      <c r="H32" s="1045" t="e">
        <f t="shared" si="8"/>
        <v>#DIV/0!</v>
      </c>
      <c r="I32" s="1045" t="e">
        <f t="shared" si="8"/>
        <v>#DIV/0!</v>
      </c>
      <c r="J32" s="1045" t="e">
        <f t="shared" si="8"/>
        <v>#DIV/0!</v>
      </c>
    </row>
  </sheetData>
  <mergeCells count="3">
    <mergeCell ref="D5:D6"/>
    <mergeCell ref="E5:G5"/>
    <mergeCell ref="H5: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theme="6" tint="-0.499984740745262"/>
    <pageSetUpPr autoPageBreaks="0" fitToPage="1"/>
  </sheetPr>
  <dimension ref="A1:N40"/>
  <sheetViews>
    <sheetView showGridLines="0" topLeftCell="B1" zoomScale="80" zoomScaleNormal="80" workbookViewId="0">
      <selection activeCell="K16" sqref="K16"/>
    </sheetView>
  </sheetViews>
  <sheetFormatPr defaultColWidth="11.42578125" defaultRowHeight="15"/>
  <cols>
    <col min="1" max="1" width="4.7109375" style="45" customWidth="1"/>
    <col min="2" max="2" width="12.7109375" style="45" customWidth="1"/>
    <col min="3" max="3" width="33.140625" style="45" hidden="1" customWidth="1"/>
    <col min="4" max="4" width="36.7109375" style="54" customWidth="1"/>
    <col min="5" max="5" width="12.7109375" style="55" customWidth="1"/>
    <col min="6" max="6" width="90.28515625" style="45" customWidth="1"/>
    <col min="7" max="13" width="17.7109375" style="48" customWidth="1"/>
    <col min="14" max="14" width="40.7109375" style="56" customWidth="1"/>
    <col min="15" max="16384" width="11.42578125" style="45"/>
  </cols>
  <sheetData>
    <row r="1" spans="1:14" customFormat="1" ht="65.25" customHeight="1">
      <c r="A1" s="306"/>
      <c r="B1" s="306"/>
      <c r="C1" s="304" t="s">
        <v>129</v>
      </c>
      <c r="D1" s="469"/>
      <c r="G1" s="307" t="s">
        <v>361</v>
      </c>
      <c r="H1" s="307"/>
      <c r="I1" s="307"/>
      <c r="J1" s="308"/>
      <c r="K1" s="307"/>
      <c r="L1" s="307"/>
      <c r="M1" s="308"/>
      <c r="N1" s="308"/>
    </row>
    <row r="2" spans="1:14" s="8" customFormat="1" ht="32.25" customHeight="1" thickBot="1">
      <c r="A2" s="346"/>
      <c r="B2" s="346"/>
      <c r="C2" s="347"/>
      <c r="D2" s="470"/>
      <c r="G2" s="347"/>
      <c r="H2" s="347"/>
      <c r="I2" s="348"/>
      <c r="J2" s="348"/>
      <c r="K2" s="347"/>
      <c r="L2" s="348"/>
      <c r="M2" s="348"/>
      <c r="N2" s="348"/>
    </row>
    <row r="3" spans="1:14" ht="27" customHeight="1" thickBot="1">
      <c r="A3" s="349"/>
      <c r="B3" s="350"/>
      <c r="C3" s="351"/>
      <c r="D3" s="471"/>
      <c r="E3" s="472"/>
      <c r="F3" s="473"/>
      <c r="G3" s="59">
        <v>1</v>
      </c>
      <c r="H3" s="46">
        <v>2</v>
      </c>
      <c r="I3" s="46">
        <v>3</v>
      </c>
      <c r="J3" s="47">
        <v>4</v>
      </c>
      <c r="K3" s="46">
        <v>5</v>
      </c>
      <c r="L3" s="46">
        <v>6</v>
      </c>
      <c r="M3" s="47">
        <v>7</v>
      </c>
      <c r="N3" s="352"/>
    </row>
    <row r="4" spans="1:14" s="8" customFormat="1" ht="32.25" hidden="1" customHeight="1" thickBot="1">
      <c r="A4" s="304" t="s">
        <v>129</v>
      </c>
      <c r="B4" s="346"/>
      <c r="C4" s="347"/>
      <c r="D4" s="470"/>
      <c r="G4" s="271" t="s">
        <v>131</v>
      </c>
      <c r="H4" s="97" t="s">
        <v>7</v>
      </c>
      <c r="I4" s="98" t="s">
        <v>7</v>
      </c>
      <c r="J4" s="99" t="s">
        <v>7</v>
      </c>
      <c r="K4" s="97" t="s">
        <v>12</v>
      </c>
      <c r="L4" s="98" t="s">
        <v>12</v>
      </c>
      <c r="M4" s="99" t="s">
        <v>12</v>
      </c>
      <c r="N4" s="348"/>
    </row>
    <row r="5" spans="1:14" customFormat="1" ht="0.4" customHeight="1">
      <c r="A5" s="118"/>
      <c r="B5" s="289" t="s">
        <v>141</v>
      </c>
      <c r="C5" s="452"/>
      <c r="D5" s="118"/>
      <c r="E5" s="118"/>
      <c r="F5" s="118"/>
      <c r="G5" s="165" t="s">
        <v>166</v>
      </c>
      <c r="H5" s="118"/>
      <c r="I5" s="118"/>
      <c r="J5" s="118"/>
      <c r="K5" s="118"/>
      <c r="L5" s="118"/>
      <c r="M5" s="118"/>
      <c r="N5" s="118"/>
    </row>
    <row r="6" spans="1:14" customFormat="1" ht="0.4" customHeight="1" thickBot="1">
      <c r="A6" s="118"/>
      <c r="B6" s="167">
        <v>1</v>
      </c>
      <c r="C6" s="474"/>
      <c r="D6" s="118"/>
      <c r="E6" s="1515" t="s">
        <v>167</v>
      </c>
      <c r="F6" s="1516"/>
      <c r="G6" s="166"/>
      <c r="H6" s="118"/>
      <c r="I6" s="118"/>
      <c r="J6" s="118"/>
      <c r="K6" s="118"/>
      <c r="L6" s="118"/>
      <c r="M6" s="118"/>
      <c r="N6" s="118"/>
    </row>
    <row r="7" spans="1:14" customFormat="1" ht="25.9" customHeight="1" thickBot="1">
      <c r="A7" s="302"/>
      <c r="B7" s="346"/>
      <c r="C7" s="325"/>
      <c r="D7" s="118"/>
      <c r="E7" s="118"/>
      <c r="F7" s="118"/>
      <c r="G7" s="302"/>
      <c r="H7" s="302"/>
      <c r="I7" s="302"/>
      <c r="J7" s="302"/>
      <c r="K7" s="302"/>
      <c r="L7" s="302"/>
      <c r="M7" s="302"/>
      <c r="N7" s="302"/>
    </row>
    <row r="8" spans="1:14" ht="43.5" customHeight="1" thickBot="1">
      <c r="B8" s="471"/>
      <c r="C8" s="473"/>
      <c r="D8" s="471"/>
      <c r="E8" s="472"/>
      <c r="F8" s="473"/>
      <c r="G8" s="86"/>
      <c r="H8" s="1520" t="s">
        <v>227</v>
      </c>
      <c r="I8" s="1521"/>
      <c r="J8" s="1522"/>
      <c r="K8" s="1520" t="s">
        <v>287</v>
      </c>
      <c r="L8" s="1521"/>
      <c r="M8" s="1522"/>
      <c r="N8" s="475"/>
    </row>
    <row r="9" spans="1:14" s="48" customFormat="1" ht="35.25" customHeight="1" thickBot="1">
      <c r="B9" s="76" t="s">
        <v>282</v>
      </c>
      <c r="C9" s="477"/>
      <c r="D9" s="476"/>
      <c r="F9" s="445" t="s">
        <v>651</v>
      </c>
      <c r="G9" s="86" t="s">
        <v>349</v>
      </c>
      <c r="H9" s="955" t="s">
        <v>210</v>
      </c>
      <c r="I9" s="956" t="s">
        <v>683</v>
      </c>
      <c r="J9" s="957" t="s">
        <v>684</v>
      </c>
      <c r="K9" s="955" t="s">
        <v>210</v>
      </c>
      <c r="L9" s="956" t="s">
        <v>683</v>
      </c>
      <c r="M9" s="957" t="s">
        <v>684</v>
      </c>
      <c r="N9" s="526" t="s">
        <v>387</v>
      </c>
    </row>
    <row r="10" spans="1:14" ht="27.4" customHeight="1">
      <c r="A10" s="349"/>
      <c r="B10" s="6">
        <v>1</v>
      </c>
      <c r="C10" s="104" t="s">
        <v>36</v>
      </c>
      <c r="D10" s="1517" t="s">
        <v>386</v>
      </c>
      <c r="E10" s="1049" t="s">
        <v>35</v>
      </c>
      <c r="F10" s="1056" t="s">
        <v>362</v>
      </c>
      <c r="G10" s="77">
        <f t="shared" ref="G10:M10" si="0">+G23+G24</f>
        <v>0</v>
      </c>
      <c r="H10" s="188" t="e">
        <f t="shared" si="0"/>
        <v>#DIV/0!</v>
      </c>
      <c r="I10" s="75" t="e">
        <f t="shared" si="0"/>
        <v>#DIV/0!</v>
      </c>
      <c r="J10" s="189" t="e">
        <f t="shared" si="0"/>
        <v>#DIV/0!</v>
      </c>
      <c r="K10" s="188" t="e">
        <f t="shared" si="0"/>
        <v>#DIV/0!</v>
      </c>
      <c r="L10" s="75" t="e">
        <f t="shared" si="0"/>
        <v>#DIV/0!</v>
      </c>
      <c r="M10" s="189" t="e">
        <f t="shared" si="0"/>
        <v>#DIV/0!</v>
      </c>
      <c r="N10" s="521" t="s">
        <v>37</v>
      </c>
    </row>
    <row r="11" spans="1:14" ht="27.4" customHeight="1">
      <c r="A11" s="349"/>
      <c r="B11" s="7">
        <v>2</v>
      </c>
      <c r="C11" s="105" t="s">
        <v>36</v>
      </c>
      <c r="D11" s="1518"/>
      <c r="E11" s="1050" t="s">
        <v>38</v>
      </c>
      <c r="F11" s="1057" t="s">
        <v>363</v>
      </c>
      <c r="G11" s="49">
        <f>+G12+G13+G14+G17+G18+G19+G20+G21</f>
        <v>0</v>
      </c>
      <c r="H11" s="190" t="e">
        <f t="shared" ref="H11:M11" si="1">+H12+H13+H14+H17+H18+H19+H20+H21</f>
        <v>#DIV/0!</v>
      </c>
      <c r="I11" s="70" t="e">
        <f t="shared" si="1"/>
        <v>#DIV/0!</v>
      </c>
      <c r="J11" s="191" t="e">
        <f t="shared" si="1"/>
        <v>#DIV/0!</v>
      </c>
      <c r="K11" s="190" t="e">
        <f t="shared" si="1"/>
        <v>#DIV/0!</v>
      </c>
      <c r="L11" s="70" t="e">
        <f t="shared" si="1"/>
        <v>#DIV/0!</v>
      </c>
      <c r="M11" s="191" t="e">
        <f t="shared" si="1"/>
        <v>#DIV/0!</v>
      </c>
      <c r="N11" s="356" t="s">
        <v>39</v>
      </c>
    </row>
    <row r="12" spans="1:14" ht="27.4" customHeight="1">
      <c r="A12" s="349"/>
      <c r="B12" s="7">
        <v>3</v>
      </c>
      <c r="C12" s="105" t="s">
        <v>36</v>
      </c>
      <c r="D12" s="1518"/>
      <c r="E12" s="1051" t="s">
        <v>40</v>
      </c>
      <c r="F12" s="1058" t="s">
        <v>364</v>
      </c>
      <c r="G12" s="1083"/>
      <c r="H12" s="190">
        <f t="shared" ref="H12:M12" si="2">$G$12</f>
        <v>0</v>
      </c>
      <c r="I12" s="70">
        <f t="shared" si="2"/>
        <v>0</v>
      </c>
      <c r="J12" s="191">
        <f t="shared" si="2"/>
        <v>0</v>
      </c>
      <c r="K12" s="190">
        <f t="shared" si="2"/>
        <v>0</v>
      </c>
      <c r="L12" s="70">
        <f t="shared" si="2"/>
        <v>0</v>
      </c>
      <c r="M12" s="191">
        <f t="shared" si="2"/>
        <v>0</v>
      </c>
      <c r="N12" s="356" t="s">
        <v>41</v>
      </c>
    </row>
    <row r="13" spans="1:14" ht="27.4" customHeight="1">
      <c r="A13" s="349"/>
      <c r="B13" s="7">
        <v>4</v>
      </c>
      <c r="C13" s="105" t="s">
        <v>36</v>
      </c>
      <c r="D13" s="1518"/>
      <c r="E13" s="1051" t="s">
        <v>42</v>
      </c>
      <c r="F13" s="1058" t="s">
        <v>365</v>
      </c>
      <c r="G13" s="1083"/>
      <c r="H13" s="194" t="e">
        <f>G13+'CSV_P&amp;L'!E32</f>
        <v>#DIV/0!</v>
      </c>
      <c r="I13" s="1306" t="e">
        <f>H13+'CSV_P&amp;L'!F32</f>
        <v>#DIV/0!</v>
      </c>
      <c r="J13" s="227" t="e">
        <f>I13+'CSV_P&amp;L'!G32</f>
        <v>#DIV/0!</v>
      </c>
      <c r="K13" s="194" t="e">
        <f>G13+'CSV_P&amp;L'!H32</f>
        <v>#DIV/0!</v>
      </c>
      <c r="L13" s="1306" t="e">
        <f>K13+'CSV_P&amp;L'!I32</f>
        <v>#DIV/0!</v>
      </c>
      <c r="M13" s="227" t="e">
        <f>L13+'CSV_P&amp;L'!J32</f>
        <v>#DIV/0!</v>
      </c>
      <c r="N13" s="356" t="s">
        <v>43</v>
      </c>
    </row>
    <row r="14" spans="1:14" ht="27.4" customHeight="1">
      <c r="A14" s="349"/>
      <c r="B14" s="7">
        <v>5</v>
      </c>
      <c r="C14" s="105" t="s">
        <v>36</v>
      </c>
      <c r="D14" s="1518"/>
      <c r="E14" s="1051" t="s">
        <v>44</v>
      </c>
      <c r="F14" s="1058" t="s">
        <v>631</v>
      </c>
      <c r="G14" s="1084">
        <f t="shared" ref="G14:M14" si="3">SUM(G15:G16)</f>
        <v>0</v>
      </c>
      <c r="H14" s="190">
        <f t="shared" si="3"/>
        <v>0</v>
      </c>
      <c r="I14" s="70">
        <f t="shared" si="3"/>
        <v>0</v>
      </c>
      <c r="J14" s="191">
        <f t="shared" si="3"/>
        <v>0</v>
      </c>
      <c r="K14" s="190">
        <f t="shared" si="3"/>
        <v>0</v>
      </c>
      <c r="L14" s="70">
        <f t="shared" si="3"/>
        <v>0</v>
      </c>
      <c r="M14" s="191">
        <f t="shared" si="3"/>
        <v>0</v>
      </c>
      <c r="N14" s="356" t="s">
        <v>45</v>
      </c>
    </row>
    <row r="15" spans="1:14" ht="27.4" customHeight="1">
      <c r="A15" s="349"/>
      <c r="B15" s="7">
        <v>6</v>
      </c>
      <c r="C15" s="105" t="s">
        <v>36</v>
      </c>
      <c r="D15" s="1518"/>
      <c r="E15" s="1051" t="s">
        <v>46</v>
      </c>
      <c r="F15" s="1059" t="s">
        <v>632</v>
      </c>
      <c r="G15" s="1085"/>
      <c r="H15" s="193">
        <f>CSV_MR_SUM!P15</f>
        <v>0</v>
      </c>
      <c r="I15" s="69">
        <f>+H15</f>
        <v>0</v>
      </c>
      <c r="J15" s="192">
        <f>+I15</f>
        <v>0</v>
      </c>
      <c r="K15" s="193">
        <f>CSV_MR_SUM!T15</f>
        <v>0</v>
      </c>
      <c r="L15" s="69">
        <f>K15</f>
        <v>0</v>
      </c>
      <c r="M15" s="192">
        <f>L15</f>
        <v>0</v>
      </c>
      <c r="N15" s="522" t="s">
        <v>168</v>
      </c>
    </row>
    <row r="16" spans="1:14" ht="27.4" customHeight="1">
      <c r="A16" s="349"/>
      <c r="B16" s="7">
        <v>7</v>
      </c>
      <c r="C16" s="105" t="s">
        <v>36</v>
      </c>
      <c r="D16" s="1518"/>
      <c r="E16" s="1051" t="s">
        <v>48</v>
      </c>
      <c r="F16" s="1060" t="s">
        <v>631</v>
      </c>
      <c r="G16" s="1086"/>
      <c r="H16" s="193">
        <f>G16</f>
        <v>0</v>
      </c>
      <c r="I16" s="69">
        <f>H16</f>
        <v>0</v>
      </c>
      <c r="J16" s="192">
        <f>I16</f>
        <v>0</v>
      </c>
      <c r="K16" s="193">
        <f>J16</f>
        <v>0</v>
      </c>
      <c r="L16" s="69">
        <f>K16</f>
        <v>0</v>
      </c>
      <c r="M16" s="192">
        <f>L16</f>
        <v>0</v>
      </c>
      <c r="N16" s="522" t="s">
        <v>168</v>
      </c>
    </row>
    <row r="17" spans="1:14" ht="27.4" customHeight="1">
      <c r="A17" s="349"/>
      <c r="B17" s="7">
        <v>8</v>
      </c>
      <c r="C17" s="105" t="s">
        <v>36</v>
      </c>
      <c r="D17" s="1518"/>
      <c r="E17" s="1051" t="s">
        <v>49</v>
      </c>
      <c r="F17" s="1058" t="s">
        <v>366</v>
      </c>
      <c r="G17" s="1083"/>
      <c r="H17" s="190">
        <f t="shared" ref="H17:M17" si="4">$G$17</f>
        <v>0</v>
      </c>
      <c r="I17" s="70">
        <f t="shared" si="4"/>
        <v>0</v>
      </c>
      <c r="J17" s="191">
        <f t="shared" si="4"/>
        <v>0</v>
      </c>
      <c r="K17" s="190">
        <f t="shared" si="4"/>
        <v>0</v>
      </c>
      <c r="L17" s="70">
        <f t="shared" si="4"/>
        <v>0</v>
      </c>
      <c r="M17" s="191">
        <f t="shared" si="4"/>
        <v>0</v>
      </c>
      <c r="N17" s="356" t="s">
        <v>47</v>
      </c>
    </row>
    <row r="18" spans="1:14" ht="27.4" customHeight="1">
      <c r="A18" s="349"/>
      <c r="B18" s="7">
        <v>9</v>
      </c>
      <c r="C18" s="105" t="s">
        <v>36</v>
      </c>
      <c r="D18" s="1518"/>
      <c r="E18" s="1051" t="s">
        <v>50</v>
      </c>
      <c r="F18" s="1058" t="s">
        <v>367</v>
      </c>
      <c r="G18" s="1083"/>
      <c r="H18" s="190">
        <f t="shared" ref="H18:M18" si="5">$G$18</f>
        <v>0</v>
      </c>
      <c r="I18" s="70">
        <f t="shared" si="5"/>
        <v>0</v>
      </c>
      <c r="J18" s="191">
        <f t="shared" si="5"/>
        <v>0</v>
      </c>
      <c r="K18" s="190">
        <f t="shared" si="5"/>
        <v>0</v>
      </c>
      <c r="L18" s="70">
        <f t="shared" si="5"/>
        <v>0</v>
      </c>
      <c r="M18" s="191">
        <f t="shared" si="5"/>
        <v>0</v>
      </c>
      <c r="N18" s="356" t="s">
        <v>646</v>
      </c>
    </row>
    <row r="19" spans="1:14" ht="34.5" customHeight="1">
      <c r="A19" s="349"/>
      <c r="B19" s="7">
        <v>10</v>
      </c>
      <c r="C19" s="105" t="s">
        <v>36</v>
      </c>
      <c r="D19" s="1518"/>
      <c r="E19" s="1051" t="s">
        <v>51</v>
      </c>
      <c r="F19" s="1061" t="s">
        <v>368</v>
      </c>
      <c r="G19" s="1083"/>
      <c r="H19" s="190">
        <f t="shared" ref="H19:M19" si="6">$G$19</f>
        <v>0</v>
      </c>
      <c r="I19" s="70">
        <f t="shared" si="6"/>
        <v>0</v>
      </c>
      <c r="J19" s="191">
        <f t="shared" si="6"/>
        <v>0</v>
      </c>
      <c r="K19" s="190">
        <f t="shared" si="6"/>
        <v>0</v>
      </c>
      <c r="L19" s="70">
        <f t="shared" si="6"/>
        <v>0</v>
      </c>
      <c r="M19" s="191">
        <f t="shared" si="6"/>
        <v>0</v>
      </c>
      <c r="N19" s="356" t="s">
        <v>53</v>
      </c>
    </row>
    <row r="20" spans="1:14" ht="34.5" customHeight="1">
      <c r="A20" s="349"/>
      <c r="B20" s="7">
        <v>11</v>
      </c>
      <c r="C20" s="105" t="s">
        <v>36</v>
      </c>
      <c r="D20" s="1518"/>
      <c r="E20" s="1051" t="s">
        <v>52</v>
      </c>
      <c r="F20" s="1058" t="s">
        <v>647</v>
      </c>
      <c r="G20" s="1083"/>
      <c r="H20" s="190">
        <f t="shared" ref="H20:M20" si="7">$G$20</f>
        <v>0</v>
      </c>
      <c r="I20" s="70">
        <f t="shared" si="7"/>
        <v>0</v>
      </c>
      <c r="J20" s="191">
        <f t="shared" si="7"/>
        <v>0</v>
      </c>
      <c r="K20" s="190">
        <f t="shared" si="7"/>
        <v>0</v>
      </c>
      <c r="L20" s="70">
        <f t="shared" si="7"/>
        <v>0</v>
      </c>
      <c r="M20" s="191">
        <f t="shared" si="7"/>
        <v>0</v>
      </c>
      <c r="N20" s="356" t="s">
        <v>55</v>
      </c>
    </row>
    <row r="21" spans="1:14" ht="34.5" customHeight="1">
      <c r="A21" s="349"/>
      <c r="B21" s="7">
        <v>12</v>
      </c>
      <c r="C21" s="105" t="s">
        <v>36</v>
      </c>
      <c r="D21" s="1518"/>
      <c r="E21" s="1051" t="s">
        <v>54</v>
      </c>
      <c r="F21" s="1058" t="s">
        <v>369</v>
      </c>
      <c r="G21" s="1083"/>
      <c r="H21" s="190">
        <f t="shared" ref="H21:M21" si="8">$G$21</f>
        <v>0</v>
      </c>
      <c r="I21" s="70">
        <f t="shared" si="8"/>
        <v>0</v>
      </c>
      <c r="J21" s="191">
        <f t="shared" si="8"/>
        <v>0</v>
      </c>
      <c r="K21" s="190">
        <f t="shared" si="8"/>
        <v>0</v>
      </c>
      <c r="L21" s="70">
        <f t="shared" si="8"/>
        <v>0</v>
      </c>
      <c r="M21" s="191">
        <f t="shared" si="8"/>
        <v>0</v>
      </c>
      <c r="N21" s="356" t="s">
        <v>56</v>
      </c>
    </row>
    <row r="22" spans="1:14" ht="27.4" customHeight="1">
      <c r="A22" s="349"/>
      <c r="B22" s="7">
        <v>13</v>
      </c>
      <c r="C22" s="105" t="s">
        <v>36</v>
      </c>
      <c r="D22" s="1518"/>
      <c r="E22" s="1050" t="s">
        <v>57</v>
      </c>
      <c r="F22" s="1057" t="s">
        <v>370</v>
      </c>
      <c r="G22" s="1087"/>
      <c r="H22" s="190">
        <f t="shared" ref="H22:M22" si="9">$G$22</f>
        <v>0</v>
      </c>
      <c r="I22" s="70">
        <f t="shared" si="9"/>
        <v>0</v>
      </c>
      <c r="J22" s="191">
        <f t="shared" si="9"/>
        <v>0</v>
      </c>
      <c r="K22" s="190">
        <f t="shared" si="9"/>
        <v>0</v>
      </c>
      <c r="L22" s="70">
        <f t="shared" si="9"/>
        <v>0</v>
      </c>
      <c r="M22" s="191">
        <f t="shared" si="9"/>
        <v>0</v>
      </c>
      <c r="N22" s="356" t="s">
        <v>58</v>
      </c>
    </row>
    <row r="23" spans="1:14" ht="27.4" customHeight="1">
      <c r="A23" s="349"/>
      <c r="B23" s="7">
        <v>14</v>
      </c>
      <c r="C23" s="105" t="s">
        <v>36</v>
      </c>
      <c r="D23" s="1518"/>
      <c r="E23" s="1050" t="s">
        <v>59</v>
      </c>
      <c r="F23" s="1057" t="s">
        <v>371</v>
      </c>
      <c r="G23" s="49">
        <f>+G11+G22</f>
        <v>0</v>
      </c>
      <c r="H23" s="190" t="e">
        <f t="shared" ref="H23:M23" si="10">+H11+H22</f>
        <v>#DIV/0!</v>
      </c>
      <c r="I23" s="70" t="e">
        <f t="shared" si="10"/>
        <v>#DIV/0!</v>
      </c>
      <c r="J23" s="191" t="e">
        <f t="shared" si="10"/>
        <v>#DIV/0!</v>
      </c>
      <c r="K23" s="190" t="e">
        <f t="shared" si="10"/>
        <v>#DIV/0!</v>
      </c>
      <c r="L23" s="70" t="e">
        <f t="shared" si="10"/>
        <v>#DIV/0!</v>
      </c>
      <c r="M23" s="191" t="e">
        <f t="shared" si="10"/>
        <v>#DIV/0!</v>
      </c>
      <c r="N23" s="356" t="s">
        <v>60</v>
      </c>
    </row>
    <row r="24" spans="1:14" ht="27.4" customHeight="1" thickBot="1">
      <c r="A24" s="349"/>
      <c r="B24" s="7">
        <v>15</v>
      </c>
      <c r="C24" s="105" t="s">
        <v>36</v>
      </c>
      <c r="D24" s="1518"/>
      <c r="E24" s="1050" t="s">
        <v>61</v>
      </c>
      <c r="F24" s="1062" t="s">
        <v>372</v>
      </c>
      <c r="G24" s="1088"/>
      <c r="H24" s="1095" t="e">
        <f t="shared" ref="H24:M24" si="11">IF($G$24&gt;H23*33.3%, H23*33.3%, $G$24)</f>
        <v>#DIV/0!</v>
      </c>
      <c r="I24" s="1081" t="e">
        <f t="shared" si="11"/>
        <v>#DIV/0!</v>
      </c>
      <c r="J24" s="1082" t="e">
        <f t="shared" si="11"/>
        <v>#DIV/0!</v>
      </c>
      <c r="K24" s="1095" t="e">
        <f t="shared" si="11"/>
        <v>#DIV/0!</v>
      </c>
      <c r="L24" s="1081" t="e">
        <f t="shared" si="11"/>
        <v>#DIV/0!</v>
      </c>
      <c r="M24" s="1082" t="e">
        <f t="shared" si="11"/>
        <v>#DIV/0!</v>
      </c>
      <c r="N24" s="356" t="s">
        <v>648</v>
      </c>
    </row>
    <row r="25" spans="1:14" ht="27.4" customHeight="1" thickBot="1">
      <c r="A25" s="349"/>
      <c r="B25" s="7">
        <v>16</v>
      </c>
      <c r="C25" s="104" t="s">
        <v>34</v>
      </c>
      <c r="D25" s="897" t="s">
        <v>374</v>
      </c>
      <c r="E25" s="147" t="s">
        <v>62</v>
      </c>
      <c r="F25" s="1063" t="s">
        <v>373</v>
      </c>
      <c r="G25" s="1089">
        <f>CSV_REA_SUM!F10</f>
        <v>0</v>
      </c>
      <c r="H25" s="1096">
        <f>CSV_REA_SUM!G10</f>
        <v>0</v>
      </c>
      <c r="I25" s="1079">
        <f>CSV_REA_SUM!H10</f>
        <v>0</v>
      </c>
      <c r="J25" s="1080">
        <f>CSV_REA_SUM!I10</f>
        <v>0</v>
      </c>
      <c r="K25" s="1096">
        <f>CSV_REA_SUM!J10</f>
        <v>0</v>
      </c>
      <c r="L25" s="1079">
        <f>CSV_REA_SUM!K10</f>
        <v>0</v>
      </c>
      <c r="M25" s="1080">
        <f>CSV_REA_SUM!L10</f>
        <v>0</v>
      </c>
      <c r="N25" s="357" t="s">
        <v>63</v>
      </c>
    </row>
    <row r="26" spans="1:14" s="50" customFormat="1" ht="27.4" customHeight="1">
      <c r="A26" s="355"/>
      <c r="B26" s="7">
        <v>17</v>
      </c>
      <c r="C26" s="103" t="s">
        <v>65</v>
      </c>
      <c r="D26" s="1517" t="s">
        <v>375</v>
      </c>
      <c r="E26" s="149" t="s">
        <v>64</v>
      </c>
      <c r="F26" s="1064" t="s">
        <v>376</v>
      </c>
      <c r="G26" s="74">
        <f>IFERROR(G11/(G25),0)</f>
        <v>0</v>
      </c>
      <c r="H26" s="195">
        <f t="shared" ref="H26:M26" si="12">IFERROR(H11/(H25),0)</f>
        <v>0</v>
      </c>
      <c r="I26" s="72">
        <f t="shared" si="12"/>
        <v>0</v>
      </c>
      <c r="J26" s="196">
        <f t="shared" si="12"/>
        <v>0</v>
      </c>
      <c r="K26" s="195">
        <f t="shared" si="12"/>
        <v>0</v>
      </c>
      <c r="L26" s="72">
        <f t="shared" si="12"/>
        <v>0</v>
      </c>
      <c r="M26" s="196">
        <f t="shared" si="12"/>
        <v>0</v>
      </c>
      <c r="N26" s="358" t="s">
        <v>66</v>
      </c>
    </row>
    <row r="27" spans="1:14" ht="27.4" customHeight="1">
      <c r="A27" s="349"/>
      <c r="B27" s="7">
        <v>18</v>
      </c>
      <c r="C27" s="101" t="s">
        <v>68</v>
      </c>
      <c r="D27" s="1518"/>
      <c r="E27" s="53" t="s">
        <v>67</v>
      </c>
      <c r="F27" s="1057" t="s">
        <v>377</v>
      </c>
      <c r="G27" s="51">
        <f>IFERROR(+G23/(G25),0)</f>
        <v>0</v>
      </c>
      <c r="H27" s="197">
        <f t="shared" ref="H27:M27" si="13">IFERROR(+H23/(H25),0)</f>
        <v>0</v>
      </c>
      <c r="I27" s="71">
        <f t="shared" si="13"/>
        <v>0</v>
      </c>
      <c r="J27" s="198">
        <f t="shared" si="13"/>
        <v>0</v>
      </c>
      <c r="K27" s="197">
        <f t="shared" si="13"/>
        <v>0</v>
      </c>
      <c r="L27" s="71">
        <f t="shared" si="13"/>
        <v>0</v>
      </c>
      <c r="M27" s="198">
        <f t="shared" si="13"/>
        <v>0</v>
      </c>
      <c r="N27" s="359" t="s">
        <v>69</v>
      </c>
    </row>
    <row r="28" spans="1:14" ht="27.4" customHeight="1" thickBot="1">
      <c r="A28" s="349"/>
      <c r="B28" s="7">
        <v>19</v>
      </c>
      <c r="C28" s="102" t="s">
        <v>71</v>
      </c>
      <c r="D28" s="1519"/>
      <c r="E28" s="148" t="s">
        <v>70</v>
      </c>
      <c r="F28" s="1062" t="s">
        <v>378</v>
      </c>
      <c r="G28" s="52">
        <f>IFERROR(+G10/(G25),0)</f>
        <v>0</v>
      </c>
      <c r="H28" s="199">
        <f t="shared" ref="H28:M28" si="14">IFERROR(+H10/(H25),0)</f>
        <v>0</v>
      </c>
      <c r="I28" s="73">
        <f t="shared" si="14"/>
        <v>0</v>
      </c>
      <c r="J28" s="200">
        <f t="shared" si="14"/>
        <v>0</v>
      </c>
      <c r="K28" s="199">
        <f t="shared" si="14"/>
        <v>0</v>
      </c>
      <c r="L28" s="73">
        <f t="shared" si="14"/>
        <v>0</v>
      </c>
      <c r="M28" s="200">
        <f t="shared" si="14"/>
        <v>0</v>
      </c>
      <c r="N28" s="360" t="s">
        <v>72</v>
      </c>
    </row>
    <row r="29" spans="1:14" ht="27.4" customHeight="1" thickBot="1">
      <c r="A29" s="349"/>
      <c r="B29" s="7">
        <v>20</v>
      </c>
      <c r="C29" s="101" t="s">
        <v>75</v>
      </c>
      <c r="D29" s="1517" t="s">
        <v>385</v>
      </c>
      <c r="E29" s="53" t="s">
        <v>73</v>
      </c>
      <c r="F29" s="1065" t="s">
        <v>634</v>
      </c>
      <c r="G29" s="1090"/>
      <c r="H29" s="201">
        <f t="shared" ref="H29:M29" si="15">+$G$29</f>
        <v>0</v>
      </c>
      <c r="I29" s="78">
        <f t="shared" si="15"/>
        <v>0</v>
      </c>
      <c r="J29" s="202">
        <f t="shared" si="15"/>
        <v>0</v>
      </c>
      <c r="K29" s="201">
        <f t="shared" si="15"/>
        <v>0</v>
      </c>
      <c r="L29" s="78">
        <f t="shared" si="15"/>
        <v>0</v>
      </c>
      <c r="M29" s="202">
        <f t="shared" si="15"/>
        <v>0</v>
      </c>
      <c r="N29" s="360" t="s">
        <v>649</v>
      </c>
    </row>
    <row r="30" spans="1:14" ht="27.4" customHeight="1" thickBot="1">
      <c r="A30" s="349"/>
      <c r="B30" s="7">
        <v>21</v>
      </c>
      <c r="C30" s="101" t="s">
        <v>76</v>
      </c>
      <c r="D30" s="1518"/>
      <c r="E30" s="53" t="s">
        <v>74</v>
      </c>
      <c r="F30" s="1066" t="s">
        <v>635</v>
      </c>
      <c r="G30" s="1091" t="e">
        <f>G23/G29</f>
        <v>#DIV/0!</v>
      </c>
      <c r="H30" s="1076" t="e">
        <f t="shared" ref="H30:M30" si="16">H23/H29</f>
        <v>#DIV/0!</v>
      </c>
      <c r="I30" s="1077" t="e">
        <f t="shared" si="16"/>
        <v>#DIV/0!</v>
      </c>
      <c r="J30" s="1078" t="e">
        <f t="shared" si="16"/>
        <v>#DIV/0!</v>
      </c>
      <c r="K30" s="1076" t="e">
        <f t="shared" si="16"/>
        <v>#DIV/0!</v>
      </c>
      <c r="L30" s="1077" t="e">
        <f t="shared" si="16"/>
        <v>#DIV/0!</v>
      </c>
      <c r="M30" s="1078" t="e">
        <f t="shared" si="16"/>
        <v>#DIV/0!</v>
      </c>
      <c r="N30" s="360" t="s">
        <v>650</v>
      </c>
    </row>
    <row r="31" spans="1:14" ht="27.4" customHeight="1" thickBot="1">
      <c r="A31" s="349"/>
      <c r="B31" s="7">
        <v>22</v>
      </c>
      <c r="C31" s="100" t="s">
        <v>33</v>
      </c>
      <c r="D31" s="897" t="s">
        <v>630</v>
      </c>
      <c r="E31" s="149" t="s">
        <v>82</v>
      </c>
      <c r="F31" s="1055" t="s">
        <v>379</v>
      </c>
      <c r="G31" s="1092">
        <v>2.5000000000000001E-2</v>
      </c>
      <c r="H31" s="1073">
        <f t="shared" ref="H31:M31" si="17">$G$31</f>
        <v>2.5000000000000001E-2</v>
      </c>
      <c r="I31" s="1074">
        <f t="shared" si="17"/>
        <v>2.5000000000000001E-2</v>
      </c>
      <c r="J31" s="1075">
        <f t="shared" si="17"/>
        <v>2.5000000000000001E-2</v>
      </c>
      <c r="K31" s="1073">
        <f t="shared" si="17"/>
        <v>2.5000000000000001E-2</v>
      </c>
      <c r="L31" s="1074">
        <f t="shared" si="17"/>
        <v>2.5000000000000001E-2</v>
      </c>
      <c r="M31" s="1075">
        <f t="shared" si="17"/>
        <v>2.5000000000000001E-2</v>
      </c>
      <c r="N31" s="361"/>
    </row>
    <row r="32" spans="1:14" ht="27.4" customHeight="1">
      <c r="A32" s="349"/>
      <c r="B32" s="7">
        <v>23</v>
      </c>
      <c r="C32" s="104" t="s">
        <v>83</v>
      </c>
      <c r="D32" s="1517" t="s">
        <v>384</v>
      </c>
      <c r="E32" s="1052" t="s">
        <v>91</v>
      </c>
      <c r="F32" s="1067" t="s">
        <v>380</v>
      </c>
      <c r="G32" s="1093"/>
      <c r="H32" s="254">
        <f t="shared" ref="H32:M33" si="18">G32</f>
        <v>0</v>
      </c>
      <c r="I32" s="255">
        <f t="shared" si="18"/>
        <v>0</v>
      </c>
      <c r="J32" s="256">
        <f t="shared" si="18"/>
        <v>0</v>
      </c>
      <c r="K32" s="254">
        <f t="shared" si="18"/>
        <v>0</v>
      </c>
      <c r="L32" s="255">
        <f t="shared" si="18"/>
        <v>0</v>
      </c>
      <c r="M32" s="256">
        <f t="shared" si="18"/>
        <v>0</v>
      </c>
      <c r="N32" s="361"/>
    </row>
    <row r="33" spans="1:14" ht="27.4" customHeight="1">
      <c r="A33" s="349"/>
      <c r="B33" s="7">
        <v>24</v>
      </c>
      <c r="C33" s="105" t="s">
        <v>83</v>
      </c>
      <c r="D33" s="1518"/>
      <c r="E33" s="1053" t="s">
        <v>104</v>
      </c>
      <c r="F33" s="1068" t="s">
        <v>381</v>
      </c>
      <c r="G33" s="1094"/>
      <c r="H33" s="1097">
        <f t="shared" si="18"/>
        <v>0</v>
      </c>
      <c r="I33" s="1071">
        <f t="shared" si="18"/>
        <v>0</v>
      </c>
      <c r="J33" s="1072">
        <f t="shared" si="18"/>
        <v>0</v>
      </c>
      <c r="K33" s="1097">
        <f t="shared" si="18"/>
        <v>0</v>
      </c>
      <c r="L33" s="1071">
        <f t="shared" si="18"/>
        <v>0</v>
      </c>
      <c r="M33" s="1072">
        <f t="shared" si="18"/>
        <v>0</v>
      </c>
      <c r="N33" s="362"/>
    </row>
    <row r="34" spans="1:14" ht="27.4" customHeight="1">
      <c r="A34" s="349"/>
      <c r="B34" s="7">
        <v>25</v>
      </c>
      <c r="C34" s="105" t="s">
        <v>137</v>
      </c>
      <c r="D34" s="1518"/>
      <c r="E34" s="1053" t="s">
        <v>92</v>
      </c>
      <c r="F34" s="1069" t="s">
        <v>382</v>
      </c>
      <c r="G34" s="51">
        <f>0.12+G32</f>
        <v>0.12</v>
      </c>
      <c r="H34" s="197">
        <f t="shared" ref="H34:M34" si="19">0.12+H32</f>
        <v>0.12</v>
      </c>
      <c r="I34" s="71">
        <f t="shared" si="19"/>
        <v>0.12</v>
      </c>
      <c r="J34" s="198">
        <f t="shared" si="19"/>
        <v>0.12</v>
      </c>
      <c r="K34" s="197">
        <f t="shared" si="19"/>
        <v>0.12</v>
      </c>
      <c r="L34" s="71">
        <f t="shared" si="19"/>
        <v>0.12</v>
      </c>
      <c r="M34" s="198">
        <f t="shared" si="19"/>
        <v>0.12</v>
      </c>
      <c r="N34" s="362"/>
    </row>
    <row r="35" spans="1:14" ht="27.4" customHeight="1">
      <c r="A35" s="349"/>
      <c r="B35" s="7">
        <v>26</v>
      </c>
      <c r="C35" s="105" t="s">
        <v>137</v>
      </c>
      <c r="D35" s="1518"/>
      <c r="E35" s="1053" t="s">
        <v>138</v>
      </c>
      <c r="F35" s="1068" t="s">
        <v>381</v>
      </c>
      <c r="G35" s="238">
        <f>0.0675+G33</f>
        <v>6.7500000000000004E-2</v>
      </c>
      <c r="H35" s="239">
        <f t="shared" ref="H35:M35" si="20">0.0675+H33</f>
        <v>6.7500000000000004E-2</v>
      </c>
      <c r="I35" s="240">
        <f t="shared" si="20"/>
        <v>6.7500000000000004E-2</v>
      </c>
      <c r="J35" s="241">
        <f t="shared" si="20"/>
        <v>6.7500000000000004E-2</v>
      </c>
      <c r="K35" s="239">
        <f t="shared" si="20"/>
        <v>6.7500000000000004E-2</v>
      </c>
      <c r="L35" s="240">
        <f t="shared" si="20"/>
        <v>6.7500000000000004E-2</v>
      </c>
      <c r="M35" s="241">
        <f t="shared" si="20"/>
        <v>6.7500000000000004E-2</v>
      </c>
      <c r="N35" s="362"/>
    </row>
    <row r="36" spans="1:14" ht="27.4" customHeight="1">
      <c r="A36" s="349"/>
      <c r="B36" s="7">
        <v>27</v>
      </c>
      <c r="C36" s="105" t="s">
        <v>94</v>
      </c>
      <c r="D36" s="1518"/>
      <c r="E36" s="1053" t="s">
        <v>93</v>
      </c>
      <c r="F36" s="1069" t="s">
        <v>383</v>
      </c>
      <c r="G36" s="51">
        <f>G34+G31</f>
        <v>0.14499999999999999</v>
      </c>
      <c r="H36" s="197">
        <f t="shared" ref="H36:M37" si="21">G36</f>
        <v>0.14499999999999999</v>
      </c>
      <c r="I36" s="71">
        <f t="shared" si="21"/>
        <v>0.14499999999999999</v>
      </c>
      <c r="J36" s="198">
        <f t="shared" si="21"/>
        <v>0.14499999999999999</v>
      </c>
      <c r="K36" s="197">
        <f t="shared" si="21"/>
        <v>0.14499999999999999</v>
      </c>
      <c r="L36" s="71">
        <f t="shared" si="21"/>
        <v>0.14499999999999999</v>
      </c>
      <c r="M36" s="198">
        <f t="shared" si="21"/>
        <v>0.14499999999999999</v>
      </c>
      <c r="N36" s="362"/>
    </row>
    <row r="37" spans="1:14" ht="27.4" customHeight="1" thickBot="1">
      <c r="A37" s="349"/>
      <c r="B37" s="291">
        <v>28</v>
      </c>
      <c r="C37" s="106" t="s">
        <v>94</v>
      </c>
      <c r="D37" s="1519"/>
      <c r="E37" s="1054" t="s">
        <v>105</v>
      </c>
      <c r="F37" s="1070" t="s">
        <v>381</v>
      </c>
      <c r="G37" s="242">
        <f>G35+G31</f>
        <v>9.2499999999999999E-2</v>
      </c>
      <c r="H37" s="243">
        <f t="shared" si="21"/>
        <v>9.2499999999999999E-2</v>
      </c>
      <c r="I37" s="244">
        <f t="shared" si="21"/>
        <v>9.2499999999999999E-2</v>
      </c>
      <c r="J37" s="245">
        <f t="shared" si="21"/>
        <v>9.2499999999999999E-2</v>
      </c>
      <c r="K37" s="243">
        <f t="shared" si="21"/>
        <v>9.2499999999999999E-2</v>
      </c>
      <c r="L37" s="244">
        <f t="shared" si="21"/>
        <v>9.2499999999999999E-2</v>
      </c>
      <c r="M37" s="245">
        <f t="shared" si="21"/>
        <v>9.2499999999999999E-2</v>
      </c>
      <c r="N37" s="363"/>
    </row>
    <row r="38" spans="1:14" ht="12.75">
      <c r="A38" s="349"/>
      <c r="B38" s="350"/>
      <c r="C38" s="350"/>
      <c r="D38" s="478"/>
      <c r="E38" s="472"/>
      <c r="F38" s="471"/>
      <c r="G38" s="354"/>
      <c r="H38" s="354"/>
      <c r="I38" s="354"/>
      <c r="J38" s="354"/>
      <c r="K38" s="354"/>
      <c r="L38" s="354"/>
      <c r="M38" s="354"/>
      <c r="N38" s="352"/>
    </row>
    <row r="39" spans="1:14" ht="12.75">
      <c r="A39" s="349"/>
      <c r="B39" s="350"/>
      <c r="C39" s="351"/>
      <c r="D39" s="478"/>
      <c r="E39" s="472"/>
      <c r="F39" s="473"/>
      <c r="G39" s="354"/>
      <c r="H39" s="354"/>
      <c r="I39" s="354"/>
      <c r="J39" s="354"/>
      <c r="K39" s="354"/>
      <c r="L39" s="354"/>
      <c r="M39" s="354"/>
      <c r="N39" s="352"/>
    </row>
    <row r="40" spans="1:14" ht="12.75">
      <c r="A40" s="349"/>
      <c r="B40" s="349"/>
      <c r="C40" s="349"/>
      <c r="D40" s="478"/>
      <c r="G40" s="353"/>
      <c r="H40" s="353"/>
      <c r="I40" s="353"/>
      <c r="J40" s="353"/>
      <c r="K40" s="353"/>
      <c r="L40" s="353"/>
      <c r="M40" s="353"/>
      <c r="N40" s="364"/>
    </row>
  </sheetData>
  <mergeCells count="7">
    <mergeCell ref="E6:F6"/>
    <mergeCell ref="D32:D37"/>
    <mergeCell ref="K8:M8"/>
    <mergeCell ref="D26:D28"/>
    <mergeCell ref="D29:D30"/>
    <mergeCell ref="H8:J8"/>
    <mergeCell ref="D10:D24"/>
  </mergeCells>
  <phoneticPr fontId="126" type="noConversion"/>
  <dataValidations disablePrompts="1" count="2">
    <dataValidation type="list" allowBlank="1" showInputMessage="1" showErrorMessage="1" sqref="G7" xr:uid="{00000000-0002-0000-1B00-000000000000}">
      <formula1>"CA, TE"</formula1>
    </dataValidation>
    <dataValidation type="list" allowBlank="1" showInputMessage="1" showErrorMessage="1" sqref="G6" xr:uid="{00000000-0002-0000-1B00-000001000000}">
      <formula1>"Yes (static and dynamic), Yes (static only), No"</formula1>
    </dataValidation>
  </dataValidations>
  <pageMargins left="0.25" right="0.25" top="0.75" bottom="0.75" header="0.3" footer="0.3"/>
  <pageSetup paperSize="9" scale="51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ignoredErrors>
    <ignoredError sqref="H16:M16 H17:M17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>
    <tabColor theme="6" tint="-0.499984740745262"/>
    <pageSetUpPr autoPageBreaks="0"/>
  </sheetPr>
  <dimension ref="B1:M21"/>
  <sheetViews>
    <sheetView showGridLines="0" zoomScale="80" zoomScaleNormal="80" workbookViewId="0">
      <selection activeCell="H28" sqref="H28"/>
    </sheetView>
  </sheetViews>
  <sheetFormatPr defaultRowHeight="14.25"/>
  <cols>
    <col min="1" max="1" width="3.28515625" style="32" customWidth="1"/>
    <col min="2" max="2" width="7.42578125" style="32" customWidth="1"/>
    <col min="3" max="3" width="115.28515625" style="33" customWidth="1"/>
    <col min="4" max="4" width="24.7109375" style="34" customWidth="1"/>
    <col min="5" max="168" width="9.28515625" style="32"/>
    <col min="169" max="169" width="3.28515625" style="32" customWidth="1"/>
    <col min="170" max="170" width="77" style="32" customWidth="1"/>
    <col min="171" max="171" width="24.7109375" style="32" customWidth="1"/>
    <col min="172" max="172" width="15.5703125" style="32" customWidth="1"/>
    <col min="173" max="173" width="15" style="32" customWidth="1"/>
    <col min="174" max="174" width="17.28515625" style="32" customWidth="1"/>
    <col min="175" max="424" width="9.28515625" style="32"/>
    <col min="425" max="425" width="3.28515625" style="32" customWidth="1"/>
    <col min="426" max="426" width="77" style="32" customWidth="1"/>
    <col min="427" max="427" width="24.7109375" style="32" customWidth="1"/>
    <col min="428" max="428" width="15.5703125" style="32" customWidth="1"/>
    <col min="429" max="429" width="15" style="32" customWidth="1"/>
    <col min="430" max="430" width="17.28515625" style="32" customWidth="1"/>
    <col min="431" max="680" width="9.28515625" style="32"/>
    <col min="681" max="681" width="3.28515625" style="32" customWidth="1"/>
    <col min="682" max="682" width="77" style="32" customWidth="1"/>
    <col min="683" max="683" width="24.7109375" style="32" customWidth="1"/>
    <col min="684" max="684" width="15.5703125" style="32" customWidth="1"/>
    <col min="685" max="685" width="15" style="32" customWidth="1"/>
    <col min="686" max="686" width="17.28515625" style="32" customWidth="1"/>
    <col min="687" max="936" width="9.28515625" style="32"/>
    <col min="937" max="937" width="3.28515625" style="32" customWidth="1"/>
    <col min="938" max="938" width="77" style="32" customWidth="1"/>
    <col min="939" max="939" width="24.7109375" style="32" customWidth="1"/>
    <col min="940" max="940" width="15.5703125" style="32" customWidth="1"/>
    <col min="941" max="941" width="15" style="32" customWidth="1"/>
    <col min="942" max="942" width="17.28515625" style="32" customWidth="1"/>
    <col min="943" max="1192" width="9.28515625" style="32"/>
    <col min="1193" max="1193" width="3.28515625" style="32" customWidth="1"/>
    <col min="1194" max="1194" width="77" style="32" customWidth="1"/>
    <col min="1195" max="1195" width="24.7109375" style="32" customWidth="1"/>
    <col min="1196" max="1196" width="15.5703125" style="32" customWidth="1"/>
    <col min="1197" max="1197" width="15" style="32" customWidth="1"/>
    <col min="1198" max="1198" width="17.28515625" style="32" customWidth="1"/>
    <col min="1199" max="1448" width="9.28515625" style="32"/>
    <col min="1449" max="1449" width="3.28515625" style="32" customWidth="1"/>
    <col min="1450" max="1450" width="77" style="32" customWidth="1"/>
    <col min="1451" max="1451" width="24.7109375" style="32" customWidth="1"/>
    <col min="1452" max="1452" width="15.5703125" style="32" customWidth="1"/>
    <col min="1453" max="1453" width="15" style="32" customWidth="1"/>
    <col min="1454" max="1454" width="17.28515625" style="32" customWidth="1"/>
    <col min="1455" max="1704" width="9.28515625" style="32"/>
    <col min="1705" max="1705" width="3.28515625" style="32" customWidth="1"/>
    <col min="1706" max="1706" width="77" style="32" customWidth="1"/>
    <col min="1707" max="1707" width="24.7109375" style="32" customWidth="1"/>
    <col min="1708" max="1708" width="15.5703125" style="32" customWidth="1"/>
    <col min="1709" max="1709" width="15" style="32" customWidth="1"/>
    <col min="1710" max="1710" width="17.28515625" style="32" customWidth="1"/>
    <col min="1711" max="1960" width="9.28515625" style="32"/>
    <col min="1961" max="1961" width="3.28515625" style="32" customWidth="1"/>
    <col min="1962" max="1962" width="77" style="32" customWidth="1"/>
    <col min="1963" max="1963" width="24.7109375" style="32" customWidth="1"/>
    <col min="1964" max="1964" width="15.5703125" style="32" customWidth="1"/>
    <col min="1965" max="1965" width="15" style="32" customWidth="1"/>
    <col min="1966" max="1966" width="17.28515625" style="32" customWidth="1"/>
    <col min="1967" max="2216" width="9.28515625" style="32"/>
    <col min="2217" max="2217" width="3.28515625" style="32" customWidth="1"/>
    <col min="2218" max="2218" width="77" style="32" customWidth="1"/>
    <col min="2219" max="2219" width="24.7109375" style="32" customWidth="1"/>
    <col min="2220" max="2220" width="15.5703125" style="32" customWidth="1"/>
    <col min="2221" max="2221" width="15" style="32" customWidth="1"/>
    <col min="2222" max="2222" width="17.28515625" style="32" customWidth="1"/>
    <col min="2223" max="2472" width="9.28515625" style="32"/>
    <col min="2473" max="2473" width="3.28515625" style="32" customWidth="1"/>
    <col min="2474" max="2474" width="77" style="32" customWidth="1"/>
    <col min="2475" max="2475" width="24.7109375" style="32" customWidth="1"/>
    <col min="2476" max="2476" width="15.5703125" style="32" customWidth="1"/>
    <col min="2477" max="2477" width="15" style="32" customWidth="1"/>
    <col min="2478" max="2478" width="17.28515625" style="32" customWidth="1"/>
    <col min="2479" max="2728" width="9.28515625" style="32"/>
    <col min="2729" max="2729" width="3.28515625" style="32" customWidth="1"/>
    <col min="2730" max="2730" width="77" style="32" customWidth="1"/>
    <col min="2731" max="2731" width="24.7109375" style="32" customWidth="1"/>
    <col min="2732" max="2732" width="15.5703125" style="32" customWidth="1"/>
    <col min="2733" max="2733" width="15" style="32" customWidth="1"/>
    <col min="2734" max="2734" width="17.28515625" style="32" customWidth="1"/>
    <col min="2735" max="2984" width="9.28515625" style="32"/>
    <col min="2985" max="2985" width="3.28515625" style="32" customWidth="1"/>
    <col min="2986" max="2986" width="77" style="32" customWidth="1"/>
    <col min="2987" max="2987" width="24.7109375" style="32" customWidth="1"/>
    <col min="2988" max="2988" width="15.5703125" style="32" customWidth="1"/>
    <col min="2989" max="2989" width="15" style="32" customWidth="1"/>
    <col min="2990" max="2990" width="17.28515625" style="32" customWidth="1"/>
    <col min="2991" max="3240" width="9.28515625" style="32"/>
    <col min="3241" max="3241" width="3.28515625" style="32" customWidth="1"/>
    <col min="3242" max="3242" width="77" style="32" customWidth="1"/>
    <col min="3243" max="3243" width="24.7109375" style="32" customWidth="1"/>
    <col min="3244" max="3244" width="15.5703125" style="32" customWidth="1"/>
    <col min="3245" max="3245" width="15" style="32" customWidth="1"/>
    <col min="3246" max="3246" width="17.28515625" style="32" customWidth="1"/>
    <col min="3247" max="3496" width="9.28515625" style="32"/>
    <col min="3497" max="3497" width="3.28515625" style="32" customWidth="1"/>
    <col min="3498" max="3498" width="77" style="32" customWidth="1"/>
    <col min="3499" max="3499" width="24.7109375" style="32" customWidth="1"/>
    <col min="3500" max="3500" width="15.5703125" style="32" customWidth="1"/>
    <col min="3501" max="3501" width="15" style="32" customWidth="1"/>
    <col min="3502" max="3502" width="17.28515625" style="32" customWidth="1"/>
    <col min="3503" max="3752" width="9.28515625" style="32"/>
    <col min="3753" max="3753" width="3.28515625" style="32" customWidth="1"/>
    <col min="3754" max="3754" width="77" style="32" customWidth="1"/>
    <col min="3755" max="3755" width="24.7109375" style="32" customWidth="1"/>
    <col min="3756" max="3756" width="15.5703125" style="32" customWidth="1"/>
    <col min="3757" max="3757" width="15" style="32" customWidth="1"/>
    <col min="3758" max="3758" width="17.28515625" style="32" customWidth="1"/>
    <col min="3759" max="4008" width="9.28515625" style="32"/>
    <col min="4009" max="4009" width="3.28515625" style="32" customWidth="1"/>
    <col min="4010" max="4010" width="77" style="32" customWidth="1"/>
    <col min="4011" max="4011" width="24.7109375" style="32" customWidth="1"/>
    <col min="4012" max="4012" width="15.5703125" style="32" customWidth="1"/>
    <col min="4013" max="4013" width="15" style="32" customWidth="1"/>
    <col min="4014" max="4014" width="17.28515625" style="32" customWidth="1"/>
    <col min="4015" max="4264" width="9.28515625" style="32"/>
    <col min="4265" max="4265" width="3.28515625" style="32" customWidth="1"/>
    <col min="4266" max="4266" width="77" style="32" customWidth="1"/>
    <col min="4267" max="4267" width="24.7109375" style="32" customWidth="1"/>
    <col min="4268" max="4268" width="15.5703125" style="32" customWidth="1"/>
    <col min="4269" max="4269" width="15" style="32" customWidth="1"/>
    <col min="4270" max="4270" width="17.28515625" style="32" customWidth="1"/>
    <col min="4271" max="4520" width="9.28515625" style="32"/>
    <col min="4521" max="4521" width="3.28515625" style="32" customWidth="1"/>
    <col min="4522" max="4522" width="77" style="32" customWidth="1"/>
    <col min="4523" max="4523" width="24.7109375" style="32" customWidth="1"/>
    <col min="4524" max="4524" width="15.5703125" style="32" customWidth="1"/>
    <col min="4525" max="4525" width="15" style="32" customWidth="1"/>
    <col min="4526" max="4526" width="17.28515625" style="32" customWidth="1"/>
    <col min="4527" max="4776" width="9.28515625" style="32"/>
    <col min="4777" max="4777" width="3.28515625" style="32" customWidth="1"/>
    <col min="4778" max="4778" width="77" style="32" customWidth="1"/>
    <col min="4779" max="4779" width="24.7109375" style="32" customWidth="1"/>
    <col min="4780" max="4780" width="15.5703125" style="32" customWidth="1"/>
    <col min="4781" max="4781" width="15" style="32" customWidth="1"/>
    <col min="4782" max="4782" width="17.28515625" style="32" customWidth="1"/>
    <col min="4783" max="5032" width="9.28515625" style="32"/>
    <col min="5033" max="5033" width="3.28515625" style="32" customWidth="1"/>
    <col min="5034" max="5034" width="77" style="32" customWidth="1"/>
    <col min="5035" max="5035" width="24.7109375" style="32" customWidth="1"/>
    <col min="5036" max="5036" width="15.5703125" style="32" customWidth="1"/>
    <col min="5037" max="5037" width="15" style="32" customWidth="1"/>
    <col min="5038" max="5038" width="17.28515625" style="32" customWidth="1"/>
    <col min="5039" max="5288" width="9.28515625" style="32"/>
    <col min="5289" max="5289" width="3.28515625" style="32" customWidth="1"/>
    <col min="5290" max="5290" width="77" style="32" customWidth="1"/>
    <col min="5291" max="5291" width="24.7109375" style="32" customWidth="1"/>
    <col min="5292" max="5292" width="15.5703125" style="32" customWidth="1"/>
    <col min="5293" max="5293" width="15" style="32" customWidth="1"/>
    <col min="5294" max="5294" width="17.28515625" style="32" customWidth="1"/>
    <col min="5295" max="5544" width="9.28515625" style="32"/>
    <col min="5545" max="5545" width="3.28515625" style="32" customWidth="1"/>
    <col min="5546" max="5546" width="77" style="32" customWidth="1"/>
    <col min="5547" max="5547" width="24.7109375" style="32" customWidth="1"/>
    <col min="5548" max="5548" width="15.5703125" style="32" customWidth="1"/>
    <col min="5549" max="5549" width="15" style="32" customWidth="1"/>
    <col min="5550" max="5550" width="17.28515625" style="32" customWidth="1"/>
    <col min="5551" max="5800" width="9.28515625" style="32"/>
    <col min="5801" max="5801" width="3.28515625" style="32" customWidth="1"/>
    <col min="5802" max="5802" width="77" style="32" customWidth="1"/>
    <col min="5803" max="5803" width="24.7109375" style="32" customWidth="1"/>
    <col min="5804" max="5804" width="15.5703125" style="32" customWidth="1"/>
    <col min="5805" max="5805" width="15" style="32" customWidth="1"/>
    <col min="5806" max="5806" width="17.28515625" style="32" customWidth="1"/>
    <col min="5807" max="6056" width="9.28515625" style="32"/>
    <col min="6057" max="6057" width="3.28515625" style="32" customWidth="1"/>
    <col min="6058" max="6058" width="77" style="32" customWidth="1"/>
    <col min="6059" max="6059" width="24.7109375" style="32" customWidth="1"/>
    <col min="6060" max="6060" width="15.5703125" style="32" customWidth="1"/>
    <col min="6061" max="6061" width="15" style="32" customWidth="1"/>
    <col min="6062" max="6062" width="17.28515625" style="32" customWidth="1"/>
    <col min="6063" max="6312" width="9.28515625" style="32"/>
    <col min="6313" max="6313" width="3.28515625" style="32" customWidth="1"/>
    <col min="6314" max="6314" width="77" style="32" customWidth="1"/>
    <col min="6315" max="6315" width="24.7109375" style="32" customWidth="1"/>
    <col min="6316" max="6316" width="15.5703125" style="32" customWidth="1"/>
    <col min="6317" max="6317" width="15" style="32" customWidth="1"/>
    <col min="6318" max="6318" width="17.28515625" style="32" customWidth="1"/>
    <col min="6319" max="6568" width="9.28515625" style="32"/>
    <col min="6569" max="6569" width="3.28515625" style="32" customWidth="1"/>
    <col min="6570" max="6570" width="77" style="32" customWidth="1"/>
    <col min="6571" max="6571" width="24.7109375" style="32" customWidth="1"/>
    <col min="6572" max="6572" width="15.5703125" style="32" customWidth="1"/>
    <col min="6573" max="6573" width="15" style="32" customWidth="1"/>
    <col min="6574" max="6574" width="17.28515625" style="32" customWidth="1"/>
    <col min="6575" max="6824" width="9.28515625" style="32"/>
    <col min="6825" max="6825" width="3.28515625" style="32" customWidth="1"/>
    <col min="6826" max="6826" width="77" style="32" customWidth="1"/>
    <col min="6827" max="6827" width="24.7109375" style="32" customWidth="1"/>
    <col min="6828" max="6828" width="15.5703125" style="32" customWidth="1"/>
    <col min="6829" max="6829" width="15" style="32" customWidth="1"/>
    <col min="6830" max="6830" width="17.28515625" style="32" customWidth="1"/>
    <col min="6831" max="7080" width="9.28515625" style="32"/>
    <col min="7081" max="7081" width="3.28515625" style="32" customWidth="1"/>
    <col min="7082" max="7082" width="77" style="32" customWidth="1"/>
    <col min="7083" max="7083" width="24.7109375" style="32" customWidth="1"/>
    <col min="7084" max="7084" width="15.5703125" style="32" customWidth="1"/>
    <col min="7085" max="7085" width="15" style="32" customWidth="1"/>
    <col min="7086" max="7086" width="17.28515625" style="32" customWidth="1"/>
    <col min="7087" max="7336" width="9.28515625" style="32"/>
    <col min="7337" max="7337" width="3.28515625" style="32" customWidth="1"/>
    <col min="7338" max="7338" width="77" style="32" customWidth="1"/>
    <col min="7339" max="7339" width="24.7109375" style="32" customWidth="1"/>
    <col min="7340" max="7340" width="15.5703125" style="32" customWidth="1"/>
    <col min="7341" max="7341" width="15" style="32" customWidth="1"/>
    <col min="7342" max="7342" width="17.28515625" style="32" customWidth="1"/>
    <col min="7343" max="7592" width="9.28515625" style="32"/>
    <col min="7593" max="7593" width="3.28515625" style="32" customWidth="1"/>
    <col min="7594" max="7594" width="77" style="32" customWidth="1"/>
    <col min="7595" max="7595" width="24.7109375" style="32" customWidth="1"/>
    <col min="7596" max="7596" width="15.5703125" style="32" customWidth="1"/>
    <col min="7597" max="7597" width="15" style="32" customWidth="1"/>
    <col min="7598" max="7598" width="17.28515625" style="32" customWidth="1"/>
    <col min="7599" max="7848" width="9.28515625" style="32"/>
    <col min="7849" max="7849" width="3.28515625" style="32" customWidth="1"/>
    <col min="7850" max="7850" width="77" style="32" customWidth="1"/>
    <col min="7851" max="7851" width="24.7109375" style="32" customWidth="1"/>
    <col min="7852" max="7852" width="15.5703125" style="32" customWidth="1"/>
    <col min="7853" max="7853" width="15" style="32" customWidth="1"/>
    <col min="7854" max="7854" width="17.28515625" style="32" customWidth="1"/>
    <col min="7855" max="8104" width="9.28515625" style="32"/>
    <col min="8105" max="8105" width="3.28515625" style="32" customWidth="1"/>
    <col min="8106" max="8106" width="77" style="32" customWidth="1"/>
    <col min="8107" max="8107" width="24.7109375" style="32" customWidth="1"/>
    <col min="8108" max="8108" width="15.5703125" style="32" customWidth="1"/>
    <col min="8109" max="8109" width="15" style="32" customWidth="1"/>
    <col min="8110" max="8110" width="17.28515625" style="32" customWidth="1"/>
    <col min="8111" max="8360" width="9.28515625" style="32"/>
    <col min="8361" max="8361" width="3.28515625" style="32" customWidth="1"/>
    <col min="8362" max="8362" width="77" style="32" customWidth="1"/>
    <col min="8363" max="8363" width="24.7109375" style="32" customWidth="1"/>
    <col min="8364" max="8364" width="15.5703125" style="32" customWidth="1"/>
    <col min="8365" max="8365" width="15" style="32" customWidth="1"/>
    <col min="8366" max="8366" width="17.28515625" style="32" customWidth="1"/>
    <col min="8367" max="8616" width="9.28515625" style="32"/>
    <col min="8617" max="8617" width="3.28515625" style="32" customWidth="1"/>
    <col min="8618" max="8618" width="77" style="32" customWidth="1"/>
    <col min="8619" max="8619" width="24.7109375" style="32" customWidth="1"/>
    <col min="8620" max="8620" width="15.5703125" style="32" customWidth="1"/>
    <col min="8621" max="8621" width="15" style="32" customWidth="1"/>
    <col min="8622" max="8622" width="17.28515625" style="32" customWidth="1"/>
    <col min="8623" max="8872" width="9.28515625" style="32"/>
    <col min="8873" max="8873" width="3.28515625" style="32" customWidth="1"/>
    <col min="8874" max="8874" width="77" style="32" customWidth="1"/>
    <col min="8875" max="8875" width="24.7109375" style="32" customWidth="1"/>
    <col min="8876" max="8876" width="15.5703125" style="32" customWidth="1"/>
    <col min="8877" max="8877" width="15" style="32" customWidth="1"/>
    <col min="8878" max="8878" width="17.28515625" style="32" customWidth="1"/>
    <col min="8879" max="9128" width="9.28515625" style="32"/>
    <col min="9129" max="9129" width="3.28515625" style="32" customWidth="1"/>
    <col min="9130" max="9130" width="77" style="32" customWidth="1"/>
    <col min="9131" max="9131" width="24.7109375" style="32" customWidth="1"/>
    <col min="9132" max="9132" width="15.5703125" style="32" customWidth="1"/>
    <col min="9133" max="9133" width="15" style="32" customWidth="1"/>
    <col min="9134" max="9134" width="17.28515625" style="32" customWidth="1"/>
    <col min="9135" max="9384" width="9.28515625" style="32"/>
    <col min="9385" max="9385" width="3.28515625" style="32" customWidth="1"/>
    <col min="9386" max="9386" width="77" style="32" customWidth="1"/>
    <col min="9387" max="9387" width="24.7109375" style="32" customWidth="1"/>
    <col min="9388" max="9388" width="15.5703125" style="32" customWidth="1"/>
    <col min="9389" max="9389" width="15" style="32" customWidth="1"/>
    <col min="9390" max="9390" width="17.28515625" style="32" customWidth="1"/>
    <col min="9391" max="9640" width="9.28515625" style="32"/>
    <col min="9641" max="9641" width="3.28515625" style="32" customWidth="1"/>
    <col min="9642" max="9642" width="77" style="32" customWidth="1"/>
    <col min="9643" max="9643" width="24.7109375" style="32" customWidth="1"/>
    <col min="9644" max="9644" width="15.5703125" style="32" customWidth="1"/>
    <col min="9645" max="9645" width="15" style="32" customWidth="1"/>
    <col min="9646" max="9646" width="17.28515625" style="32" customWidth="1"/>
    <col min="9647" max="9896" width="9.28515625" style="32"/>
    <col min="9897" max="9897" width="3.28515625" style="32" customWidth="1"/>
    <col min="9898" max="9898" width="77" style="32" customWidth="1"/>
    <col min="9899" max="9899" width="24.7109375" style="32" customWidth="1"/>
    <col min="9900" max="9900" width="15.5703125" style="32" customWidth="1"/>
    <col min="9901" max="9901" width="15" style="32" customWidth="1"/>
    <col min="9902" max="9902" width="17.28515625" style="32" customWidth="1"/>
    <col min="9903" max="10152" width="9.28515625" style="32"/>
    <col min="10153" max="10153" width="3.28515625" style="32" customWidth="1"/>
    <col min="10154" max="10154" width="77" style="32" customWidth="1"/>
    <col min="10155" max="10155" width="24.7109375" style="32" customWidth="1"/>
    <col min="10156" max="10156" width="15.5703125" style="32" customWidth="1"/>
    <col min="10157" max="10157" width="15" style="32" customWidth="1"/>
    <col min="10158" max="10158" width="17.28515625" style="32" customWidth="1"/>
    <col min="10159" max="10408" width="9.28515625" style="32"/>
    <col min="10409" max="10409" width="3.28515625" style="32" customWidth="1"/>
    <col min="10410" max="10410" width="77" style="32" customWidth="1"/>
    <col min="10411" max="10411" width="24.7109375" style="32" customWidth="1"/>
    <col min="10412" max="10412" width="15.5703125" style="32" customWidth="1"/>
    <col min="10413" max="10413" width="15" style="32" customWidth="1"/>
    <col min="10414" max="10414" width="17.28515625" style="32" customWidth="1"/>
    <col min="10415" max="10664" width="9.28515625" style="32"/>
    <col min="10665" max="10665" width="3.28515625" style="32" customWidth="1"/>
    <col min="10666" max="10666" width="77" style="32" customWidth="1"/>
    <col min="10667" max="10667" width="24.7109375" style="32" customWidth="1"/>
    <col min="10668" max="10668" width="15.5703125" style="32" customWidth="1"/>
    <col min="10669" max="10669" width="15" style="32" customWidth="1"/>
    <col min="10670" max="10670" width="17.28515625" style="32" customWidth="1"/>
    <col min="10671" max="10920" width="9.28515625" style="32"/>
    <col min="10921" max="10921" width="3.28515625" style="32" customWidth="1"/>
    <col min="10922" max="10922" width="77" style="32" customWidth="1"/>
    <col min="10923" max="10923" width="24.7109375" style="32" customWidth="1"/>
    <col min="10924" max="10924" width="15.5703125" style="32" customWidth="1"/>
    <col min="10925" max="10925" width="15" style="32" customWidth="1"/>
    <col min="10926" max="10926" width="17.28515625" style="32" customWidth="1"/>
    <col min="10927" max="11176" width="9.28515625" style="32"/>
    <col min="11177" max="11177" width="3.28515625" style="32" customWidth="1"/>
    <col min="11178" max="11178" width="77" style="32" customWidth="1"/>
    <col min="11179" max="11179" width="24.7109375" style="32" customWidth="1"/>
    <col min="11180" max="11180" width="15.5703125" style="32" customWidth="1"/>
    <col min="11181" max="11181" width="15" style="32" customWidth="1"/>
    <col min="11182" max="11182" width="17.28515625" style="32" customWidth="1"/>
    <col min="11183" max="11432" width="9.28515625" style="32"/>
    <col min="11433" max="11433" width="3.28515625" style="32" customWidth="1"/>
    <col min="11434" max="11434" width="77" style="32" customWidth="1"/>
    <col min="11435" max="11435" width="24.7109375" style="32" customWidth="1"/>
    <col min="11436" max="11436" width="15.5703125" style="32" customWidth="1"/>
    <col min="11437" max="11437" width="15" style="32" customWidth="1"/>
    <col min="11438" max="11438" width="17.28515625" style="32" customWidth="1"/>
    <col min="11439" max="11688" width="9.28515625" style="32"/>
    <col min="11689" max="11689" width="3.28515625" style="32" customWidth="1"/>
    <col min="11690" max="11690" width="77" style="32" customWidth="1"/>
    <col min="11691" max="11691" width="24.7109375" style="32" customWidth="1"/>
    <col min="11692" max="11692" width="15.5703125" style="32" customWidth="1"/>
    <col min="11693" max="11693" width="15" style="32" customWidth="1"/>
    <col min="11694" max="11694" width="17.28515625" style="32" customWidth="1"/>
    <col min="11695" max="11944" width="9.28515625" style="32"/>
    <col min="11945" max="11945" width="3.28515625" style="32" customWidth="1"/>
    <col min="11946" max="11946" width="77" style="32" customWidth="1"/>
    <col min="11947" max="11947" width="24.7109375" style="32" customWidth="1"/>
    <col min="11948" max="11948" width="15.5703125" style="32" customWidth="1"/>
    <col min="11949" max="11949" width="15" style="32" customWidth="1"/>
    <col min="11950" max="11950" width="17.28515625" style="32" customWidth="1"/>
    <col min="11951" max="12200" width="9.28515625" style="32"/>
    <col min="12201" max="12201" width="3.28515625" style="32" customWidth="1"/>
    <col min="12202" max="12202" width="77" style="32" customWidth="1"/>
    <col min="12203" max="12203" width="24.7109375" style="32" customWidth="1"/>
    <col min="12204" max="12204" width="15.5703125" style="32" customWidth="1"/>
    <col min="12205" max="12205" width="15" style="32" customWidth="1"/>
    <col min="12206" max="12206" width="17.28515625" style="32" customWidth="1"/>
    <col min="12207" max="12456" width="9.28515625" style="32"/>
    <col min="12457" max="12457" width="3.28515625" style="32" customWidth="1"/>
    <col min="12458" max="12458" width="77" style="32" customWidth="1"/>
    <col min="12459" max="12459" width="24.7109375" style="32" customWidth="1"/>
    <col min="12460" max="12460" width="15.5703125" style="32" customWidth="1"/>
    <col min="12461" max="12461" width="15" style="32" customWidth="1"/>
    <col min="12462" max="12462" width="17.28515625" style="32" customWidth="1"/>
    <col min="12463" max="12712" width="9.28515625" style="32"/>
    <col min="12713" max="12713" width="3.28515625" style="32" customWidth="1"/>
    <col min="12714" max="12714" width="77" style="32" customWidth="1"/>
    <col min="12715" max="12715" width="24.7109375" style="32" customWidth="1"/>
    <col min="12716" max="12716" width="15.5703125" style="32" customWidth="1"/>
    <col min="12717" max="12717" width="15" style="32" customWidth="1"/>
    <col min="12718" max="12718" width="17.28515625" style="32" customWidth="1"/>
    <col min="12719" max="12968" width="9.28515625" style="32"/>
    <col min="12969" max="12969" width="3.28515625" style="32" customWidth="1"/>
    <col min="12970" max="12970" width="77" style="32" customWidth="1"/>
    <col min="12971" max="12971" width="24.7109375" style="32" customWidth="1"/>
    <col min="12972" max="12972" width="15.5703125" style="32" customWidth="1"/>
    <col min="12973" max="12973" width="15" style="32" customWidth="1"/>
    <col min="12974" max="12974" width="17.28515625" style="32" customWidth="1"/>
    <col min="12975" max="13224" width="9.28515625" style="32"/>
    <col min="13225" max="13225" width="3.28515625" style="32" customWidth="1"/>
    <col min="13226" max="13226" width="77" style="32" customWidth="1"/>
    <col min="13227" max="13227" width="24.7109375" style="32" customWidth="1"/>
    <col min="13228" max="13228" width="15.5703125" style="32" customWidth="1"/>
    <col min="13229" max="13229" width="15" style="32" customWidth="1"/>
    <col min="13230" max="13230" width="17.28515625" style="32" customWidth="1"/>
    <col min="13231" max="13480" width="9.28515625" style="32"/>
    <col min="13481" max="13481" width="3.28515625" style="32" customWidth="1"/>
    <col min="13482" max="13482" width="77" style="32" customWidth="1"/>
    <col min="13483" max="13483" width="24.7109375" style="32" customWidth="1"/>
    <col min="13484" max="13484" width="15.5703125" style="32" customWidth="1"/>
    <col min="13485" max="13485" width="15" style="32" customWidth="1"/>
    <col min="13486" max="13486" width="17.28515625" style="32" customWidth="1"/>
    <col min="13487" max="13736" width="9.28515625" style="32"/>
    <col min="13737" max="13737" width="3.28515625" style="32" customWidth="1"/>
    <col min="13738" max="13738" width="77" style="32" customWidth="1"/>
    <col min="13739" max="13739" width="24.7109375" style="32" customWidth="1"/>
    <col min="13740" max="13740" width="15.5703125" style="32" customWidth="1"/>
    <col min="13741" max="13741" width="15" style="32" customWidth="1"/>
    <col min="13742" max="13742" width="17.28515625" style="32" customWidth="1"/>
    <col min="13743" max="13992" width="9.28515625" style="32"/>
    <col min="13993" max="13993" width="3.28515625" style="32" customWidth="1"/>
    <col min="13994" max="13994" width="77" style="32" customWidth="1"/>
    <col min="13995" max="13995" width="24.7109375" style="32" customWidth="1"/>
    <col min="13996" max="13996" width="15.5703125" style="32" customWidth="1"/>
    <col min="13997" max="13997" width="15" style="32" customWidth="1"/>
    <col min="13998" max="13998" width="17.28515625" style="32" customWidth="1"/>
    <col min="13999" max="14248" width="9.28515625" style="32"/>
    <col min="14249" max="14249" width="3.28515625" style="32" customWidth="1"/>
    <col min="14250" max="14250" width="77" style="32" customWidth="1"/>
    <col min="14251" max="14251" width="24.7109375" style="32" customWidth="1"/>
    <col min="14252" max="14252" width="15.5703125" style="32" customWidth="1"/>
    <col min="14253" max="14253" width="15" style="32" customWidth="1"/>
    <col min="14254" max="14254" width="17.28515625" style="32" customWidth="1"/>
    <col min="14255" max="14504" width="9.28515625" style="32"/>
    <col min="14505" max="14505" width="3.28515625" style="32" customWidth="1"/>
    <col min="14506" max="14506" width="77" style="32" customWidth="1"/>
    <col min="14507" max="14507" width="24.7109375" style="32" customWidth="1"/>
    <col min="14508" max="14508" width="15.5703125" style="32" customWidth="1"/>
    <col min="14509" max="14509" width="15" style="32" customWidth="1"/>
    <col min="14510" max="14510" width="17.28515625" style="32" customWidth="1"/>
    <col min="14511" max="14760" width="9.28515625" style="32"/>
    <col min="14761" max="14761" width="3.28515625" style="32" customWidth="1"/>
    <col min="14762" max="14762" width="77" style="32" customWidth="1"/>
    <col min="14763" max="14763" width="24.7109375" style="32" customWidth="1"/>
    <col min="14764" max="14764" width="15.5703125" style="32" customWidth="1"/>
    <col min="14765" max="14765" width="15" style="32" customWidth="1"/>
    <col min="14766" max="14766" width="17.28515625" style="32" customWidth="1"/>
    <col min="14767" max="15016" width="9.28515625" style="32"/>
    <col min="15017" max="15017" width="3.28515625" style="32" customWidth="1"/>
    <col min="15018" max="15018" width="77" style="32" customWidth="1"/>
    <col min="15019" max="15019" width="24.7109375" style="32" customWidth="1"/>
    <col min="15020" max="15020" width="15.5703125" style="32" customWidth="1"/>
    <col min="15021" max="15021" width="15" style="32" customWidth="1"/>
    <col min="15022" max="15022" width="17.28515625" style="32" customWidth="1"/>
    <col min="15023" max="15272" width="9.28515625" style="32"/>
    <col min="15273" max="15273" width="3.28515625" style="32" customWidth="1"/>
    <col min="15274" max="15274" width="77" style="32" customWidth="1"/>
    <col min="15275" max="15275" width="24.7109375" style="32" customWidth="1"/>
    <col min="15276" max="15276" width="15.5703125" style="32" customWidth="1"/>
    <col min="15277" max="15277" width="15" style="32" customWidth="1"/>
    <col min="15278" max="15278" width="17.28515625" style="32" customWidth="1"/>
    <col min="15279" max="15528" width="9.28515625" style="32"/>
    <col min="15529" max="15529" width="3.28515625" style="32" customWidth="1"/>
    <col min="15530" max="15530" width="77" style="32" customWidth="1"/>
    <col min="15531" max="15531" width="24.7109375" style="32" customWidth="1"/>
    <col min="15532" max="15532" width="15.5703125" style="32" customWidth="1"/>
    <col min="15533" max="15533" width="15" style="32" customWidth="1"/>
    <col min="15534" max="15534" width="17.28515625" style="32" customWidth="1"/>
    <col min="15535" max="15784" width="9.28515625" style="32"/>
    <col min="15785" max="15785" width="3.28515625" style="32" customWidth="1"/>
    <col min="15786" max="15786" width="77" style="32" customWidth="1"/>
    <col min="15787" max="15787" width="24.7109375" style="32" customWidth="1"/>
    <col min="15788" max="15788" width="15.5703125" style="32" customWidth="1"/>
    <col min="15789" max="15789" width="15" style="32" customWidth="1"/>
    <col min="15790" max="15790" width="17.28515625" style="32" customWidth="1"/>
    <col min="15791" max="16040" width="9.28515625" style="32"/>
    <col min="16041" max="16041" width="3.28515625" style="32" customWidth="1"/>
    <col min="16042" max="16042" width="77" style="32" customWidth="1"/>
    <col min="16043" max="16043" width="24.7109375" style="32" customWidth="1"/>
    <col min="16044" max="16044" width="15.5703125" style="32" customWidth="1"/>
    <col min="16045" max="16045" width="15" style="32" customWidth="1"/>
    <col min="16046" max="16046" width="17.28515625" style="32" customWidth="1"/>
    <col min="16047" max="16384" width="9.28515625" style="32"/>
  </cols>
  <sheetData>
    <row r="1" spans="2:13" s="15" customFormat="1" ht="64.150000000000006" customHeight="1">
      <c r="C1" s="1523" t="s">
        <v>391</v>
      </c>
      <c r="D1" s="1523"/>
      <c r="E1" s="1523"/>
      <c r="F1" s="1523"/>
      <c r="G1" s="1523"/>
      <c r="H1" s="1523"/>
      <c r="I1" s="1523"/>
      <c r="J1" s="1523"/>
      <c r="K1" s="1523"/>
      <c r="L1" s="1523"/>
      <c r="M1" s="1523"/>
    </row>
    <row r="2" spans="2:13" s="15" customFormat="1" ht="13.5" customHeight="1">
      <c r="C2" s="118"/>
    </row>
    <row r="3" spans="2:13" s="15" customFormat="1" ht="13.5" customHeight="1" thickBot="1">
      <c r="C3" s="118"/>
    </row>
    <row r="4" spans="2:13" s="15" customFormat="1" ht="13.5" customHeight="1" thickBot="1">
      <c r="C4" s="118"/>
      <c r="D4" s="13">
        <v>1</v>
      </c>
    </row>
    <row r="5" spans="2:13" ht="25.5">
      <c r="B5" s="1526" t="s">
        <v>282</v>
      </c>
      <c r="C5" s="1524" t="s">
        <v>682</v>
      </c>
      <c r="D5" s="394" t="s">
        <v>351</v>
      </c>
    </row>
    <row r="6" spans="2:13" ht="15" thickBot="1">
      <c r="B6" s="1527"/>
      <c r="C6" s="1525"/>
      <c r="D6" s="482" t="s">
        <v>190</v>
      </c>
    </row>
    <row r="7" spans="2:13" ht="21" customHeight="1">
      <c r="B7" s="13">
        <v>1</v>
      </c>
      <c r="C7" s="80" t="s">
        <v>352</v>
      </c>
      <c r="D7" s="483"/>
    </row>
    <row r="8" spans="2:13" ht="21" customHeight="1">
      <c r="B8" s="5">
        <v>2</v>
      </c>
      <c r="C8" s="81" t="s">
        <v>353</v>
      </c>
      <c r="D8" s="484"/>
    </row>
    <row r="9" spans="2:13" ht="21" customHeight="1" thickBot="1">
      <c r="B9" s="154">
        <v>3</v>
      </c>
      <c r="C9" s="81" t="s">
        <v>354</v>
      </c>
      <c r="D9" s="485"/>
    </row>
    <row r="10" spans="2:13" ht="15">
      <c r="B10" s="298"/>
      <c r="C10" s="486"/>
      <c r="D10" s="486"/>
    </row>
    <row r="11" spans="2:13" ht="15.75" customHeight="1" thickBot="1">
      <c r="B11" s="368"/>
      <c r="C11" s="486"/>
      <c r="D11" s="486"/>
    </row>
    <row r="12" spans="2:13" ht="45.75" customHeight="1">
      <c r="B12" s="368"/>
      <c r="C12" s="1524" t="s">
        <v>680</v>
      </c>
      <c r="D12" s="394" t="s">
        <v>355</v>
      </c>
      <c r="G12" s="33" t="s">
        <v>390</v>
      </c>
    </row>
    <row r="13" spans="2:13" ht="15" thickBot="1">
      <c r="B13" s="368"/>
      <c r="C13" s="1525"/>
      <c r="D13" s="482" t="s">
        <v>190</v>
      </c>
    </row>
    <row r="14" spans="2:13" ht="36.4" customHeight="1">
      <c r="B14" s="13">
        <v>4</v>
      </c>
      <c r="C14" s="80" t="s">
        <v>388</v>
      </c>
      <c r="D14" s="487"/>
    </row>
    <row r="15" spans="2:13" ht="36.75" customHeight="1" thickBot="1">
      <c r="B15" s="154">
        <v>5</v>
      </c>
      <c r="C15" s="82" t="s">
        <v>389</v>
      </c>
      <c r="D15" s="488"/>
    </row>
    <row r="16" spans="2:13">
      <c r="B16" s="368"/>
      <c r="C16" s="489"/>
      <c r="D16" s="486"/>
    </row>
    <row r="17" spans="2:4" ht="15" customHeight="1" thickBot="1">
      <c r="B17" s="368"/>
      <c r="C17" s="489"/>
      <c r="D17" s="490"/>
    </row>
    <row r="18" spans="2:4" ht="15" customHeight="1">
      <c r="B18" s="368"/>
      <c r="C18" s="1524" t="s">
        <v>681</v>
      </c>
      <c r="D18" s="1528" t="s">
        <v>190</v>
      </c>
    </row>
    <row r="19" spans="2:4" ht="15" thickBot="1">
      <c r="B19" s="368"/>
      <c r="C19" s="1525"/>
      <c r="D19" s="1529"/>
    </row>
    <row r="20" spans="2:4" ht="21.75" customHeight="1">
      <c r="B20" s="13">
        <v>6</v>
      </c>
      <c r="C20" s="83" t="s">
        <v>356</v>
      </c>
      <c r="D20" s="483"/>
    </row>
    <row r="21" spans="2:4" ht="21.75" customHeight="1" thickBot="1">
      <c r="B21" s="154">
        <v>7</v>
      </c>
      <c r="C21" s="491" t="s">
        <v>357</v>
      </c>
      <c r="D21" s="492"/>
    </row>
  </sheetData>
  <sheetProtection formatCells="0" formatColumns="0" formatRows="0"/>
  <mergeCells count="6">
    <mergeCell ref="C1:M1"/>
    <mergeCell ref="C5:C6"/>
    <mergeCell ref="C12:C13"/>
    <mergeCell ref="C18:C19"/>
    <mergeCell ref="B5:B6"/>
    <mergeCell ref="D18:D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theme="3"/>
    <pageSetUpPr autoPageBreaks="0"/>
  </sheetPr>
  <dimension ref="A1:I15"/>
  <sheetViews>
    <sheetView showGridLines="0" zoomScale="80" zoomScaleNormal="80" workbookViewId="0">
      <selection activeCell="D22" sqref="D22"/>
    </sheetView>
  </sheetViews>
  <sheetFormatPr defaultRowHeight="15"/>
  <cols>
    <col min="1" max="1" width="5.28515625" style="32" customWidth="1"/>
    <col min="2" max="2" width="28.28515625" style="33" customWidth="1"/>
    <col min="3" max="3" width="16.5703125" style="34" customWidth="1"/>
    <col min="4" max="9" width="24.7109375" style="34" customWidth="1"/>
  </cols>
  <sheetData>
    <row r="1" spans="1:9" ht="12.75" customHeight="1">
      <c r="A1" s="298"/>
      <c r="B1" s="369"/>
      <c r="C1" s="370"/>
      <c r="D1" s="370"/>
      <c r="E1" s="370"/>
      <c r="F1" s="370"/>
      <c r="G1" s="370"/>
      <c r="H1" s="370"/>
      <c r="I1" s="370"/>
    </row>
    <row r="2" spans="1:9" ht="42.75" customHeight="1">
      <c r="A2" s="298"/>
      <c r="B2" s="371" t="s">
        <v>269</v>
      </c>
      <c r="C2"/>
      <c r="D2" s="370"/>
      <c r="E2" s="370"/>
      <c r="F2" s="371"/>
      <c r="G2" s="370"/>
      <c r="H2" s="370"/>
      <c r="I2" s="371"/>
    </row>
    <row r="3" spans="1:9" ht="24" customHeight="1">
      <c r="A3" s="298"/>
      <c r="B3" s="298"/>
      <c r="C3" s="298"/>
      <c r="D3" s="298"/>
      <c r="E3" s="298"/>
      <c r="F3" s="298"/>
      <c r="G3" s="298"/>
      <c r="H3" s="298"/>
      <c r="I3" s="298"/>
    </row>
    <row r="4" spans="1:9" ht="15.75" thickBot="1">
      <c r="A4" s="368"/>
      <c r="B4" s="368"/>
      <c r="C4" s="298"/>
      <c r="D4" s="298"/>
      <c r="E4" s="298"/>
      <c r="F4" s="298"/>
      <c r="G4" s="298"/>
      <c r="H4" s="298"/>
      <c r="I4" s="298"/>
    </row>
    <row r="5" spans="1:9" ht="22.5" customHeight="1" thickBot="1">
      <c r="A5" s="368"/>
      <c r="B5" s="372"/>
      <c r="C5" s="84"/>
      <c r="D5" s="1530" t="s">
        <v>227</v>
      </c>
      <c r="E5" s="1531"/>
      <c r="F5" s="1532"/>
      <c r="G5" s="1533" t="s">
        <v>183</v>
      </c>
      <c r="H5" s="1531"/>
      <c r="I5" s="1532"/>
    </row>
    <row r="6" spans="1:9" ht="22.15" customHeight="1" thickBot="1">
      <c r="A6" s="368"/>
      <c r="B6" s="373" t="s">
        <v>651</v>
      </c>
      <c r="C6" s="1115" t="s">
        <v>349</v>
      </c>
      <c r="D6" s="1116" t="s">
        <v>350</v>
      </c>
      <c r="E6" s="1117" t="s">
        <v>711</v>
      </c>
      <c r="F6" s="1118" t="s">
        <v>712</v>
      </c>
      <c r="G6" s="1116" t="s">
        <v>350</v>
      </c>
      <c r="H6" s="1117" t="s">
        <v>711</v>
      </c>
      <c r="I6" s="1118" t="s">
        <v>712</v>
      </c>
    </row>
    <row r="7" spans="1:9" ht="36.4" customHeight="1">
      <c r="A7" s="368"/>
      <c r="B7" s="1108" t="s">
        <v>339</v>
      </c>
      <c r="C7" s="287">
        <f>'CSV_P&amp;L'!D7</f>
        <v>0</v>
      </c>
      <c r="D7" s="285" t="e">
        <f>'CSV_P&amp;L'!E7</f>
        <v>#DIV/0!</v>
      </c>
      <c r="E7" s="285" t="e">
        <f>'CSV_P&amp;L'!F7</f>
        <v>#DIV/0!</v>
      </c>
      <c r="F7" s="285" t="e">
        <f>'CSV_P&amp;L'!G7</f>
        <v>#DIV/0!</v>
      </c>
      <c r="G7" s="285" t="e">
        <f>'CSV_P&amp;L'!H7</f>
        <v>#DIV/0!</v>
      </c>
      <c r="H7" s="285" t="e">
        <f>'CSV_P&amp;L'!I7</f>
        <v>#DIV/0!</v>
      </c>
      <c r="I7" s="286" t="e">
        <f>'CSV_P&amp;L'!J7</f>
        <v>#DIV/0!</v>
      </c>
    </row>
    <row r="8" spans="1:9" ht="49.9" customHeight="1">
      <c r="A8" s="368"/>
      <c r="B8" s="1109" t="s">
        <v>622</v>
      </c>
      <c r="C8" s="276">
        <f>'CSV_P&amp;L'!D20</f>
        <v>0</v>
      </c>
      <c r="D8" s="274" t="e">
        <f>'CSV_P&amp;L'!E20</f>
        <v>#DIV/0!</v>
      </c>
      <c r="E8" s="274" t="e">
        <f>'CSV_P&amp;L'!F20</f>
        <v>#DIV/0!</v>
      </c>
      <c r="F8" s="274" t="e">
        <f>'CSV_P&amp;L'!G20</f>
        <v>#DIV/0!</v>
      </c>
      <c r="G8" s="274" t="e">
        <f>'CSV_P&amp;L'!H20</f>
        <v>#DIV/0!</v>
      </c>
      <c r="H8" s="274" t="e">
        <f>'CSV_P&amp;L'!I20</f>
        <v>#DIV/0!</v>
      </c>
      <c r="I8" s="277" t="e">
        <f>'CSV_P&amp;L'!J20</f>
        <v>#DIV/0!</v>
      </c>
    </row>
    <row r="9" spans="1:9" ht="50.65" customHeight="1" thickBot="1">
      <c r="A9" s="368"/>
      <c r="B9" s="1110" t="s">
        <v>637</v>
      </c>
      <c r="C9" s="1119">
        <f>'CSV_P&amp;L'!D29</f>
        <v>0</v>
      </c>
      <c r="D9" s="1120" t="e">
        <f>'CSV_P&amp;L'!E29</f>
        <v>#DIV/0!</v>
      </c>
      <c r="E9" s="1120" t="e">
        <f>'CSV_P&amp;L'!F29</f>
        <v>#DIV/0!</v>
      </c>
      <c r="F9" s="1120" t="e">
        <f>'CSV_P&amp;L'!G29</f>
        <v>#DIV/0!</v>
      </c>
      <c r="G9" s="1120" t="e">
        <f>'CSV_P&amp;L'!H29</f>
        <v>#DIV/0!</v>
      </c>
      <c r="H9" s="1120" t="e">
        <f>'CSV_P&amp;L'!I29</f>
        <v>#DIV/0!</v>
      </c>
      <c r="I9" s="1121" t="e">
        <f>'CSV_P&amp;L'!J29</f>
        <v>#DIV/0!</v>
      </c>
    </row>
    <row r="10" spans="1:9" ht="32.65" customHeight="1" thickBot="1">
      <c r="A10" s="368"/>
      <c r="B10" s="1111" t="s">
        <v>220</v>
      </c>
      <c r="C10" s="1122" t="e">
        <f>CSV_CR_SUM!J22</f>
        <v>#DIV/0!</v>
      </c>
      <c r="D10" s="283" t="e">
        <f>CSV_CR_SUM!K22</f>
        <v>#DIV/0!</v>
      </c>
      <c r="E10" s="283" t="e">
        <f>CSV_CR_SUM!L22</f>
        <v>#DIV/0!</v>
      </c>
      <c r="F10" s="283" t="e">
        <f>CSV_CR_SUM!M22</f>
        <v>#DIV/0!</v>
      </c>
      <c r="G10" s="283" t="e">
        <f>CSV_CR_SUM!N22</f>
        <v>#DIV/0!</v>
      </c>
      <c r="H10" s="283" t="e">
        <f>CSV_CR_SUM!O22</f>
        <v>#DIV/0!</v>
      </c>
      <c r="I10" s="284" t="e">
        <f>CSV_CR_SUM!P22</f>
        <v>#DIV/0!</v>
      </c>
    </row>
    <row r="11" spans="1:9" ht="38.65" customHeight="1">
      <c r="A11" s="368"/>
      <c r="B11" s="1112" t="s">
        <v>358</v>
      </c>
      <c r="C11" s="287">
        <f>CSV_CAP!G11</f>
        <v>0</v>
      </c>
      <c r="D11" s="285" t="e">
        <f>CSV_CAP!H11</f>
        <v>#DIV/0!</v>
      </c>
      <c r="E11" s="285" t="e">
        <f>CSV_CAP!I11</f>
        <v>#DIV/0!</v>
      </c>
      <c r="F11" s="285" t="e">
        <f>CSV_CAP!J11</f>
        <v>#DIV/0!</v>
      </c>
      <c r="G11" s="285" t="e">
        <f>CSV_CAP!K11</f>
        <v>#DIV/0!</v>
      </c>
      <c r="H11" s="285" t="e">
        <f>CSV_CAP!L11</f>
        <v>#DIV/0!</v>
      </c>
      <c r="I11" s="286" t="e">
        <f>CSV_CAP!M11</f>
        <v>#DIV/0!</v>
      </c>
    </row>
    <row r="12" spans="1:9" ht="39.4" customHeight="1">
      <c r="A12" s="368"/>
      <c r="B12" s="1113" t="s">
        <v>334</v>
      </c>
      <c r="C12" s="276">
        <f>CSV_CAP!G25</f>
        <v>0</v>
      </c>
      <c r="D12" s="274">
        <f>CSV_CAP!H25</f>
        <v>0</v>
      </c>
      <c r="E12" s="274">
        <f>CSV_CAP!I25</f>
        <v>0</v>
      </c>
      <c r="F12" s="274">
        <f>CSV_CAP!J25</f>
        <v>0</v>
      </c>
      <c r="G12" s="274">
        <f>CSV_CAP!K25</f>
        <v>0</v>
      </c>
      <c r="H12" s="274">
        <f>CSV_CAP!L25</f>
        <v>0</v>
      </c>
      <c r="I12" s="277">
        <f>CSV_CAP!M25</f>
        <v>0</v>
      </c>
    </row>
    <row r="13" spans="1:9" ht="28.15" customHeight="1">
      <c r="A13" s="368"/>
      <c r="B13" s="1114" t="s">
        <v>359</v>
      </c>
      <c r="C13" s="278">
        <f>CSV_CAP!G26</f>
        <v>0</v>
      </c>
      <c r="D13" s="275">
        <f>CSV_CAP!H26</f>
        <v>0</v>
      </c>
      <c r="E13" s="275">
        <f>CSV_CAP!I26</f>
        <v>0</v>
      </c>
      <c r="F13" s="275">
        <f>CSV_CAP!J26</f>
        <v>0</v>
      </c>
      <c r="G13" s="275">
        <f>CSV_CAP!K26</f>
        <v>0</v>
      </c>
      <c r="H13" s="275">
        <f>CSV_CAP!L26</f>
        <v>0</v>
      </c>
      <c r="I13" s="279">
        <f>CSV_CAP!M26</f>
        <v>0</v>
      </c>
    </row>
    <row r="14" spans="1:9" ht="30.4" customHeight="1">
      <c r="A14" s="368"/>
      <c r="B14" s="1113" t="s">
        <v>360</v>
      </c>
      <c r="C14" s="276">
        <f>CSV_CAP!G29</f>
        <v>0</v>
      </c>
      <c r="D14" s="274">
        <f>CSV_CAP!H29</f>
        <v>0</v>
      </c>
      <c r="E14" s="274">
        <f>CSV_CAP!I29</f>
        <v>0</v>
      </c>
      <c r="F14" s="274">
        <f>CSV_CAP!J29</f>
        <v>0</v>
      </c>
      <c r="G14" s="274">
        <f>CSV_CAP!K29</f>
        <v>0</v>
      </c>
      <c r="H14" s="274">
        <f>CSV_CAP!L29</f>
        <v>0</v>
      </c>
      <c r="I14" s="277">
        <f>CSV_CAP!M29</f>
        <v>0</v>
      </c>
    </row>
    <row r="15" spans="1:9" ht="29.65" customHeight="1" thickBot="1">
      <c r="A15" s="368"/>
      <c r="B15" s="1114" t="s">
        <v>636</v>
      </c>
      <c r="C15" s="280" t="e">
        <f>CSV_CAP!G30</f>
        <v>#DIV/0!</v>
      </c>
      <c r="D15" s="281" t="e">
        <f>CSV_CAP!H30</f>
        <v>#DIV/0!</v>
      </c>
      <c r="E15" s="281" t="e">
        <f>CSV_CAP!I30</f>
        <v>#DIV/0!</v>
      </c>
      <c r="F15" s="281" t="e">
        <f>CSV_CAP!J30</f>
        <v>#DIV/0!</v>
      </c>
      <c r="G15" s="281" t="e">
        <f>CSV_CAP!K30</f>
        <v>#DIV/0!</v>
      </c>
      <c r="H15" s="281" t="e">
        <f>CSV_CAP!L30</f>
        <v>#DIV/0!</v>
      </c>
      <c r="I15" s="282" t="e">
        <f>CSV_CAP!M30</f>
        <v>#DIV/0!</v>
      </c>
    </row>
  </sheetData>
  <mergeCells count="2">
    <mergeCell ref="D5:F5"/>
    <mergeCell ref="G5:I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1">
    <tabColor theme="3"/>
    <pageSetUpPr autoPageBreaks="0"/>
  </sheetPr>
  <dimension ref="A1:AO36"/>
  <sheetViews>
    <sheetView showGridLines="0" zoomScale="70" zoomScaleNormal="70" workbookViewId="0">
      <selection activeCell="A13" sqref="A13"/>
    </sheetView>
  </sheetViews>
  <sheetFormatPr defaultColWidth="9.28515625" defaultRowHeight="15"/>
  <cols>
    <col min="1" max="1" width="2.28515625" bestFit="1" customWidth="1"/>
    <col min="2" max="2" width="66.28515625" hidden="1" customWidth="1"/>
    <col min="3" max="3" width="12.85546875" hidden="1" customWidth="1"/>
    <col min="4" max="4" width="73.28515625" customWidth="1"/>
    <col min="5" max="8" width="14.28515625" customWidth="1"/>
    <col min="9" max="9" width="16.7109375" style="296" customWidth="1"/>
    <col min="10" max="10" width="5.28515625" customWidth="1"/>
    <col min="11" max="11" width="13.28515625" bestFit="1" customWidth="1"/>
    <col min="12" max="12" width="13.28515625" style="295" customWidth="1"/>
    <col min="13" max="13" width="11.5703125" bestFit="1" customWidth="1"/>
    <col min="14" max="14" width="12.42578125" customWidth="1"/>
    <col min="15" max="15" width="17.28515625" bestFit="1" customWidth="1"/>
    <col min="16" max="16" width="13.28515625" bestFit="1" customWidth="1"/>
    <col min="17" max="17" width="13.28515625" style="295" customWidth="1"/>
    <col min="18" max="18" width="11.5703125" bestFit="1" customWidth="1"/>
    <col min="19" max="19" width="11.5703125" customWidth="1"/>
    <col min="20" max="20" width="17.28515625" bestFit="1" customWidth="1"/>
    <col min="21" max="21" width="13.28515625" bestFit="1" customWidth="1"/>
    <col min="22" max="22" width="13.28515625" style="295" customWidth="1"/>
    <col min="23" max="23" width="11.5703125" bestFit="1" customWidth="1"/>
    <col min="24" max="24" width="11.5703125" customWidth="1"/>
    <col min="25" max="25" width="17.28515625" bestFit="1" customWidth="1"/>
    <col min="26" max="26" width="6.7109375" customWidth="1"/>
    <col min="27" max="27" width="13.28515625" bestFit="1" customWidth="1"/>
    <col min="28" max="28" width="13.28515625" style="295" customWidth="1"/>
    <col min="29" max="29" width="12.28515625" customWidth="1"/>
    <col min="30" max="30" width="11.5703125" customWidth="1"/>
    <col min="31" max="31" width="17.28515625" bestFit="1" customWidth="1"/>
    <col min="32" max="32" width="13.28515625" bestFit="1" customWidth="1"/>
    <col min="33" max="33" width="13.28515625" style="295" customWidth="1"/>
    <col min="34" max="34" width="11.5703125" bestFit="1" customWidth="1"/>
    <col min="35" max="35" width="11.5703125" customWidth="1"/>
    <col min="36" max="36" width="17.28515625" bestFit="1" customWidth="1"/>
    <col min="37" max="37" width="13.28515625" bestFit="1" customWidth="1"/>
    <col min="38" max="38" width="13.28515625" style="295" customWidth="1"/>
    <col min="39" max="39" width="11.5703125" bestFit="1" customWidth="1"/>
    <col min="40" max="40" width="11.5703125" customWidth="1"/>
    <col min="41" max="41" width="17.28515625" bestFit="1" customWidth="1"/>
  </cols>
  <sheetData>
    <row r="1" spans="1:41">
      <c r="A1" s="298"/>
      <c r="B1" s="304" t="s">
        <v>129</v>
      </c>
      <c r="C1" s="304" t="s">
        <v>129</v>
      </c>
      <c r="D1" s="300"/>
      <c r="E1" s="300"/>
      <c r="F1" s="300"/>
      <c r="G1" s="300"/>
      <c r="H1" s="300"/>
      <c r="I1" s="500"/>
      <c r="J1" s="300"/>
      <c r="K1" s="300"/>
      <c r="L1" s="381"/>
      <c r="M1" s="374"/>
      <c r="N1" s="374"/>
      <c r="O1" s="382"/>
      <c r="P1" s="374"/>
      <c r="Q1" s="383"/>
      <c r="R1" s="374"/>
      <c r="S1" s="374"/>
      <c r="T1" s="374"/>
      <c r="U1" s="374"/>
      <c r="V1" s="383"/>
      <c r="W1" s="374"/>
      <c r="X1" s="374"/>
      <c r="Y1" s="300"/>
      <c r="Z1" s="375"/>
      <c r="AA1" s="300"/>
      <c r="AB1" s="381"/>
      <c r="AC1" s="374"/>
      <c r="AD1" s="374"/>
      <c r="AE1" s="382"/>
      <c r="AF1" s="374"/>
      <c r="AG1" s="383"/>
      <c r="AH1" s="374"/>
      <c r="AI1" s="374"/>
      <c r="AJ1" s="374"/>
      <c r="AK1" s="374"/>
      <c r="AL1" s="383"/>
      <c r="AM1" s="374"/>
      <c r="AN1" s="374"/>
      <c r="AO1" s="300"/>
    </row>
    <row r="2" spans="1:41" ht="34.5">
      <c r="A2" s="298"/>
      <c r="B2" s="305"/>
      <c r="C2" s="305"/>
      <c r="D2" s="523" t="s">
        <v>392</v>
      </c>
      <c r="E2" s="300"/>
      <c r="F2" s="300"/>
      <c r="G2" s="300"/>
      <c r="H2" s="300"/>
      <c r="I2" s="500"/>
      <c r="J2" s="300"/>
      <c r="K2" s="300"/>
      <c r="L2" s="381"/>
      <c r="M2" s="374"/>
      <c r="N2" s="374"/>
      <c r="O2" s="382"/>
      <c r="P2" s="374"/>
      <c r="Q2" s="383"/>
      <c r="R2" s="374"/>
      <c r="S2" s="374"/>
      <c r="T2" s="374"/>
      <c r="U2" s="374"/>
      <c r="V2" s="383"/>
      <c r="W2" s="374"/>
      <c r="X2" s="374"/>
      <c r="Y2" s="300"/>
      <c r="Z2" s="375"/>
      <c r="AA2" s="300"/>
      <c r="AB2" s="381"/>
      <c r="AC2" s="374"/>
      <c r="AD2" s="374"/>
      <c r="AE2" s="382"/>
      <c r="AF2" s="374"/>
      <c r="AG2" s="383"/>
      <c r="AH2" s="374"/>
      <c r="AI2" s="374"/>
      <c r="AJ2" s="374"/>
      <c r="AK2" s="374"/>
      <c r="AL2" s="383"/>
      <c r="AM2" s="374"/>
      <c r="AN2" s="374"/>
      <c r="AO2" s="300"/>
    </row>
    <row r="3" spans="1:41" ht="22.5">
      <c r="A3" s="298"/>
      <c r="B3" s="376"/>
      <c r="C3" s="376"/>
      <c r="D3" s="376"/>
      <c r="E3" s="377"/>
      <c r="F3" s="377"/>
      <c r="G3" s="377"/>
      <c r="H3" s="377"/>
      <c r="I3" s="501"/>
      <c r="J3" s="300"/>
      <c r="K3" s="378"/>
      <c r="L3" s="384"/>
      <c r="M3" s="378"/>
      <c r="N3" s="378"/>
      <c r="O3" s="378"/>
      <c r="P3" s="378"/>
      <c r="Q3" s="384"/>
      <c r="R3" s="378"/>
      <c r="S3" s="378"/>
      <c r="T3" s="378"/>
      <c r="U3" s="378"/>
      <c r="V3" s="384"/>
      <c r="W3" s="378"/>
      <c r="X3" s="378"/>
      <c r="Y3" s="378"/>
      <c r="Z3" s="375"/>
      <c r="AA3" s="379"/>
      <c r="AB3" s="385"/>
      <c r="AC3" s="379"/>
      <c r="AD3" s="379"/>
      <c r="AE3" s="379"/>
      <c r="AF3" s="379"/>
      <c r="AG3" s="385"/>
      <c r="AH3" s="379"/>
      <c r="AI3" s="379"/>
      <c r="AJ3" s="379"/>
      <c r="AK3" s="379"/>
      <c r="AL3" s="385"/>
      <c r="AM3" s="379"/>
      <c r="AN3" s="379"/>
      <c r="AO3" s="379"/>
    </row>
    <row r="4" spans="1:41" ht="15.75" thickBot="1">
      <c r="A4" s="298"/>
      <c r="B4" s="300"/>
      <c r="C4" s="300"/>
      <c r="D4" s="300"/>
      <c r="E4" s="300"/>
      <c r="F4" s="300"/>
      <c r="G4" s="300"/>
      <c r="H4" s="300"/>
      <c r="I4" s="500"/>
      <c r="J4" s="300"/>
      <c r="K4" s="300"/>
      <c r="L4" s="381"/>
      <c r="M4" s="298"/>
      <c r="N4" s="374"/>
      <c r="O4" s="382"/>
      <c r="P4" s="374"/>
      <c r="Q4" s="383"/>
      <c r="R4" s="298"/>
      <c r="S4" s="374"/>
      <c r="T4" s="374"/>
      <c r="U4" s="374"/>
      <c r="V4" s="383"/>
      <c r="W4" s="298"/>
      <c r="X4" s="374"/>
      <c r="Y4" s="300"/>
      <c r="Z4" s="375"/>
      <c r="AA4" s="300"/>
      <c r="AB4" s="381"/>
      <c r="AC4" s="298"/>
      <c r="AD4" s="374"/>
      <c r="AE4" s="382"/>
      <c r="AF4" s="374"/>
      <c r="AG4" s="383"/>
      <c r="AH4" s="298"/>
      <c r="AI4" s="374"/>
      <c r="AJ4" s="374"/>
      <c r="AK4" s="374"/>
      <c r="AL4" s="383"/>
      <c r="AM4" s="298"/>
      <c r="AN4" s="374"/>
      <c r="AO4" s="300"/>
    </row>
    <row r="5" spans="1:41" ht="26.25" hidden="1" customHeight="1">
      <c r="A5" s="304" t="s">
        <v>129</v>
      </c>
      <c r="B5" s="300"/>
      <c r="C5" s="300"/>
      <c r="D5" s="300"/>
      <c r="E5" s="209" t="s">
        <v>131</v>
      </c>
      <c r="F5" s="209" t="s">
        <v>131</v>
      </c>
      <c r="G5" s="209" t="s">
        <v>131</v>
      </c>
      <c r="H5" s="209" t="s">
        <v>131</v>
      </c>
      <c r="I5" s="502" t="s">
        <v>131</v>
      </c>
      <c r="J5" s="300"/>
      <c r="K5" s="12" t="s">
        <v>7</v>
      </c>
      <c r="L5" s="293" t="s">
        <v>7</v>
      </c>
      <c r="M5" s="91" t="s">
        <v>7</v>
      </c>
      <c r="N5" s="91" t="s">
        <v>7</v>
      </c>
      <c r="O5" s="91" t="s">
        <v>7</v>
      </c>
      <c r="P5" s="91" t="s">
        <v>7</v>
      </c>
      <c r="Q5" s="293" t="s">
        <v>7</v>
      </c>
      <c r="R5" s="91" t="s">
        <v>7</v>
      </c>
      <c r="S5" s="91" t="s">
        <v>7</v>
      </c>
      <c r="T5" s="91" t="s">
        <v>7</v>
      </c>
      <c r="U5" s="91" t="s">
        <v>7</v>
      </c>
      <c r="V5" s="293" t="s">
        <v>7</v>
      </c>
      <c r="W5" s="91" t="s">
        <v>7</v>
      </c>
      <c r="X5" s="91" t="s">
        <v>7</v>
      </c>
      <c r="Y5" s="92" t="s">
        <v>7</v>
      </c>
      <c r="Z5" s="375"/>
      <c r="AA5" s="12" t="s">
        <v>12</v>
      </c>
      <c r="AB5" s="293" t="s">
        <v>12</v>
      </c>
      <c r="AC5" s="91" t="s">
        <v>12</v>
      </c>
      <c r="AD5" s="91" t="s">
        <v>12</v>
      </c>
      <c r="AE5" s="91" t="s">
        <v>12</v>
      </c>
      <c r="AF5" s="91" t="s">
        <v>12</v>
      </c>
      <c r="AG5" s="293" t="s">
        <v>12</v>
      </c>
      <c r="AH5" s="91" t="s">
        <v>12</v>
      </c>
      <c r="AI5" s="91" t="s">
        <v>12</v>
      </c>
      <c r="AJ5" s="91" t="s">
        <v>12</v>
      </c>
      <c r="AK5" s="91" t="s">
        <v>12</v>
      </c>
      <c r="AL5" s="293" t="s">
        <v>12</v>
      </c>
      <c r="AM5" s="91" t="s">
        <v>12</v>
      </c>
      <c r="AN5" s="91" t="s">
        <v>12</v>
      </c>
      <c r="AO5" s="92" t="s">
        <v>12</v>
      </c>
    </row>
    <row r="6" spans="1:41" ht="26.25" hidden="1" customHeight="1" thickBot="1">
      <c r="A6" s="304" t="s">
        <v>129</v>
      </c>
      <c r="B6" s="300"/>
      <c r="C6" s="300"/>
      <c r="D6" s="300"/>
      <c r="E6" s="136" t="s">
        <v>169</v>
      </c>
      <c r="F6" s="136" t="s">
        <v>169</v>
      </c>
      <c r="G6" s="136" t="s">
        <v>169</v>
      </c>
      <c r="H6" s="136" t="s">
        <v>169</v>
      </c>
      <c r="I6" s="136">
        <v>43465</v>
      </c>
      <c r="J6" s="300"/>
      <c r="K6" s="90" t="s">
        <v>170</v>
      </c>
      <c r="L6" s="94" t="s">
        <v>170</v>
      </c>
      <c r="M6" s="94" t="s">
        <v>170</v>
      </c>
      <c r="N6" s="94" t="s">
        <v>170</v>
      </c>
      <c r="O6" s="137" t="s">
        <v>170</v>
      </c>
      <c r="P6" s="90" t="s">
        <v>171</v>
      </c>
      <c r="Q6" s="94" t="s">
        <v>171</v>
      </c>
      <c r="R6" s="94" t="s">
        <v>171</v>
      </c>
      <c r="S6" s="94" t="s">
        <v>171</v>
      </c>
      <c r="T6" s="137" t="s">
        <v>171</v>
      </c>
      <c r="U6" s="90" t="s">
        <v>177</v>
      </c>
      <c r="V6" s="94" t="s">
        <v>177</v>
      </c>
      <c r="W6" s="94" t="s">
        <v>177</v>
      </c>
      <c r="X6" s="94" t="s">
        <v>177</v>
      </c>
      <c r="Y6" s="137" t="s">
        <v>177</v>
      </c>
      <c r="Z6" s="375"/>
      <c r="AA6" s="90" t="s">
        <v>170</v>
      </c>
      <c r="AB6" s="94" t="s">
        <v>170</v>
      </c>
      <c r="AC6" s="94" t="s">
        <v>170</v>
      </c>
      <c r="AD6" s="94" t="s">
        <v>170</v>
      </c>
      <c r="AE6" s="137" t="s">
        <v>170</v>
      </c>
      <c r="AF6" s="90" t="s">
        <v>171</v>
      </c>
      <c r="AG6" s="94" t="s">
        <v>171</v>
      </c>
      <c r="AH6" s="94" t="s">
        <v>171</v>
      </c>
      <c r="AI6" s="94" t="s">
        <v>171</v>
      </c>
      <c r="AJ6" s="137" t="s">
        <v>171</v>
      </c>
      <c r="AK6" s="90" t="s">
        <v>177</v>
      </c>
      <c r="AL6" s="94" t="s">
        <v>177</v>
      </c>
      <c r="AM6" s="94" t="s">
        <v>177</v>
      </c>
      <c r="AN6" s="94" t="s">
        <v>177</v>
      </c>
      <c r="AO6" s="137" t="s">
        <v>177</v>
      </c>
    </row>
    <row r="7" spans="1:41" ht="39" hidden="1" customHeight="1" thickBot="1">
      <c r="A7" s="304" t="s">
        <v>129</v>
      </c>
      <c r="B7" s="300"/>
      <c r="C7" s="300"/>
      <c r="D7" s="300"/>
      <c r="E7" s="139" t="s">
        <v>95</v>
      </c>
      <c r="F7" s="140" t="s">
        <v>96</v>
      </c>
      <c r="G7" s="139" t="s">
        <v>15</v>
      </c>
      <c r="H7" s="140" t="s">
        <v>15</v>
      </c>
      <c r="I7" s="503" t="s">
        <v>97</v>
      </c>
      <c r="J7" s="300"/>
      <c r="K7" s="138" t="s">
        <v>95</v>
      </c>
      <c r="L7" s="294" t="s">
        <v>96</v>
      </c>
      <c r="M7" s="139" t="s">
        <v>15</v>
      </c>
      <c r="N7" s="140" t="s">
        <v>15</v>
      </c>
      <c r="O7" s="95" t="s">
        <v>97</v>
      </c>
      <c r="P7" s="139" t="s">
        <v>95</v>
      </c>
      <c r="Q7" s="294" t="s">
        <v>96</v>
      </c>
      <c r="R7" s="139" t="s">
        <v>15</v>
      </c>
      <c r="S7" s="140" t="s">
        <v>15</v>
      </c>
      <c r="T7" s="95" t="s">
        <v>97</v>
      </c>
      <c r="U7" s="139" t="s">
        <v>95</v>
      </c>
      <c r="V7" s="294" t="s">
        <v>96</v>
      </c>
      <c r="W7" s="139" t="s">
        <v>15</v>
      </c>
      <c r="X7" s="140" t="s">
        <v>15</v>
      </c>
      <c r="Y7" s="95" t="s">
        <v>97</v>
      </c>
      <c r="Z7" s="375"/>
      <c r="AA7" s="138" t="s">
        <v>95</v>
      </c>
      <c r="AB7" s="294" t="s">
        <v>96</v>
      </c>
      <c r="AC7" s="139" t="s">
        <v>15</v>
      </c>
      <c r="AD7" s="140" t="s">
        <v>15</v>
      </c>
      <c r="AE7" s="95" t="s">
        <v>97</v>
      </c>
      <c r="AF7" s="139" t="s">
        <v>95</v>
      </c>
      <c r="AG7" s="294" t="s">
        <v>96</v>
      </c>
      <c r="AH7" s="139" t="s">
        <v>15</v>
      </c>
      <c r="AI7" s="140" t="s">
        <v>15</v>
      </c>
      <c r="AJ7" s="95" t="s">
        <v>97</v>
      </c>
      <c r="AK7" s="139" t="s">
        <v>95</v>
      </c>
      <c r="AL7" s="294" t="s">
        <v>96</v>
      </c>
      <c r="AM7" s="139" t="s">
        <v>15</v>
      </c>
      <c r="AN7" s="140" t="s">
        <v>15</v>
      </c>
      <c r="AO7" s="95" t="s">
        <v>97</v>
      </c>
    </row>
    <row r="8" spans="1:41" ht="51.75" hidden="1" customHeight="1" thickBot="1">
      <c r="A8" s="304" t="s">
        <v>129</v>
      </c>
      <c r="B8" s="300"/>
      <c r="C8" s="300"/>
      <c r="D8" s="300"/>
      <c r="E8" s="93"/>
      <c r="F8" s="496"/>
      <c r="G8" s="93"/>
      <c r="H8" s="496" t="s">
        <v>86</v>
      </c>
      <c r="I8" s="504"/>
      <c r="J8" s="300"/>
      <c r="K8" s="141"/>
      <c r="L8" s="497"/>
      <c r="M8" s="93"/>
      <c r="N8" s="496" t="s">
        <v>86</v>
      </c>
      <c r="O8" s="393"/>
      <c r="P8" s="93"/>
      <c r="Q8" s="497"/>
      <c r="R8" s="93"/>
      <c r="S8" s="496" t="s">
        <v>86</v>
      </c>
      <c r="T8" s="393"/>
      <c r="U8" s="93"/>
      <c r="V8" s="497"/>
      <c r="W8" s="93"/>
      <c r="X8" s="496" t="s">
        <v>86</v>
      </c>
      <c r="Y8" s="393"/>
      <c r="Z8" s="375"/>
      <c r="AA8" s="141"/>
      <c r="AB8" s="497"/>
      <c r="AC8" s="93"/>
      <c r="AD8" s="496" t="s">
        <v>86</v>
      </c>
      <c r="AE8" s="393"/>
      <c r="AF8" s="93"/>
      <c r="AG8" s="497"/>
      <c r="AH8" s="93"/>
      <c r="AI8" s="496" t="s">
        <v>86</v>
      </c>
      <c r="AJ8" s="393"/>
      <c r="AK8" s="93"/>
      <c r="AL8" s="497"/>
      <c r="AM8" s="93"/>
      <c r="AN8" s="496" t="s">
        <v>86</v>
      </c>
      <c r="AO8" s="393"/>
    </row>
    <row r="9" spans="1:41" ht="15.75" thickBot="1">
      <c r="B9" s="15"/>
      <c r="C9" s="15"/>
      <c r="D9" s="15"/>
      <c r="E9" s="1534" t="s">
        <v>349</v>
      </c>
      <c r="F9" s="1535"/>
      <c r="G9" s="1535"/>
      <c r="H9" s="1535"/>
      <c r="I9" s="1536"/>
      <c r="J9" s="15"/>
      <c r="K9" s="1544" t="s">
        <v>227</v>
      </c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6"/>
      <c r="Z9" s="493"/>
      <c r="AA9" s="1544" t="s">
        <v>183</v>
      </c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1545"/>
      <c r="AM9" s="1545"/>
      <c r="AN9" s="1545"/>
      <c r="AO9" s="1546"/>
    </row>
    <row r="10" spans="1:41" ht="31.5" customHeight="1" thickBot="1">
      <c r="B10" s="118"/>
      <c r="C10" s="118"/>
      <c r="D10" s="118"/>
      <c r="E10" s="1537"/>
      <c r="F10" s="1538"/>
      <c r="G10" s="1538"/>
      <c r="H10" s="1538"/>
      <c r="I10" s="1539"/>
      <c r="J10" s="118"/>
      <c r="K10" s="1534" t="s">
        <v>350</v>
      </c>
      <c r="L10" s="1535"/>
      <c r="M10" s="1535"/>
      <c r="N10" s="1535"/>
      <c r="O10" s="1536"/>
      <c r="P10" s="1534" t="s">
        <v>711</v>
      </c>
      <c r="Q10" s="1535"/>
      <c r="R10" s="1535"/>
      <c r="S10" s="1535"/>
      <c r="T10" s="1536"/>
      <c r="U10" s="1534" t="s">
        <v>712</v>
      </c>
      <c r="V10" s="1535"/>
      <c r="W10" s="1535"/>
      <c r="X10" s="1535"/>
      <c r="Y10" s="1536"/>
      <c r="Z10" s="498"/>
      <c r="AA10" s="1557" t="s">
        <v>350</v>
      </c>
      <c r="AB10" s="1558"/>
      <c r="AC10" s="1558"/>
      <c r="AD10" s="1558"/>
      <c r="AE10" s="1559"/>
      <c r="AF10" s="1557" t="s">
        <v>711</v>
      </c>
      <c r="AG10" s="1558"/>
      <c r="AH10" s="1558"/>
      <c r="AI10" s="1558"/>
      <c r="AJ10" s="1559"/>
      <c r="AK10" s="1557" t="s">
        <v>712</v>
      </c>
      <c r="AL10" s="1558"/>
      <c r="AM10" s="1558"/>
      <c r="AN10" s="1558"/>
      <c r="AO10" s="1559"/>
    </row>
    <row r="11" spans="1:41" ht="39" customHeight="1">
      <c r="B11" s="494"/>
      <c r="C11" s="494"/>
      <c r="D11" s="494"/>
      <c r="E11" s="1547" t="s">
        <v>207</v>
      </c>
      <c r="F11" s="1551" t="s">
        <v>393</v>
      </c>
      <c r="G11" s="1540" t="s">
        <v>394</v>
      </c>
      <c r="H11" s="1540" t="s">
        <v>175</v>
      </c>
      <c r="I11" s="1542" t="s">
        <v>395</v>
      </c>
      <c r="J11" s="249"/>
      <c r="K11" s="1547" t="s">
        <v>207</v>
      </c>
      <c r="L11" s="1540" t="s">
        <v>396</v>
      </c>
      <c r="M11" s="1540" t="s">
        <v>213</v>
      </c>
      <c r="N11" s="1540" t="s">
        <v>397</v>
      </c>
      <c r="O11" s="1542" t="s">
        <v>395</v>
      </c>
      <c r="P11" s="1547" t="s">
        <v>207</v>
      </c>
      <c r="Q11" s="1540" t="s">
        <v>396</v>
      </c>
      <c r="R11" s="1540" t="s">
        <v>213</v>
      </c>
      <c r="S11" s="1549" t="s">
        <v>398</v>
      </c>
      <c r="T11" s="1542" t="s">
        <v>395</v>
      </c>
      <c r="U11" s="1547" t="s">
        <v>207</v>
      </c>
      <c r="V11" s="1540" t="s">
        <v>393</v>
      </c>
      <c r="W11" s="1540" t="s">
        <v>213</v>
      </c>
      <c r="X11" s="1540" t="s">
        <v>397</v>
      </c>
      <c r="Y11" s="1542" t="s">
        <v>395</v>
      </c>
      <c r="Z11" s="118"/>
      <c r="AA11" s="1553" t="s">
        <v>207</v>
      </c>
      <c r="AB11" s="1554" t="s">
        <v>396</v>
      </c>
      <c r="AC11" s="1554" t="s">
        <v>213</v>
      </c>
      <c r="AD11" s="1555" t="s">
        <v>398</v>
      </c>
      <c r="AE11" s="1556" t="s">
        <v>395</v>
      </c>
      <c r="AF11" s="1553" t="s">
        <v>207</v>
      </c>
      <c r="AG11" s="1554" t="s">
        <v>396</v>
      </c>
      <c r="AH11" s="1554" t="s">
        <v>213</v>
      </c>
      <c r="AI11" s="1555" t="s">
        <v>398</v>
      </c>
      <c r="AJ11" s="1556" t="s">
        <v>395</v>
      </c>
      <c r="AK11" s="1553" t="s">
        <v>207</v>
      </c>
      <c r="AL11" s="1554" t="s">
        <v>396</v>
      </c>
      <c r="AM11" s="1554" t="s">
        <v>213</v>
      </c>
      <c r="AN11" s="1554" t="s">
        <v>398</v>
      </c>
      <c r="AO11" s="1556" t="s">
        <v>395</v>
      </c>
    </row>
    <row r="12" spans="1:41" ht="63" customHeight="1" thickBot="1">
      <c r="B12" s="495"/>
      <c r="C12" s="495"/>
      <c r="D12" s="1123" t="s">
        <v>651</v>
      </c>
      <c r="E12" s="1548"/>
      <c r="F12" s="1552"/>
      <c r="G12" s="1541"/>
      <c r="H12" s="1541"/>
      <c r="I12" s="1543"/>
      <c r="J12" s="249"/>
      <c r="K12" s="1548"/>
      <c r="L12" s="1541"/>
      <c r="M12" s="1541"/>
      <c r="N12" s="1541"/>
      <c r="O12" s="1543"/>
      <c r="P12" s="1548"/>
      <c r="Q12" s="1541"/>
      <c r="R12" s="1541"/>
      <c r="S12" s="1550"/>
      <c r="T12" s="1543"/>
      <c r="U12" s="1548"/>
      <c r="V12" s="1541"/>
      <c r="W12" s="1541"/>
      <c r="X12" s="1541"/>
      <c r="Y12" s="1543"/>
      <c r="Z12" s="499"/>
      <c r="AA12" s="1548"/>
      <c r="AB12" s="1541"/>
      <c r="AC12" s="1541"/>
      <c r="AD12" s="1550"/>
      <c r="AE12" s="1543"/>
      <c r="AF12" s="1548"/>
      <c r="AG12" s="1541"/>
      <c r="AH12" s="1541"/>
      <c r="AI12" s="1550"/>
      <c r="AJ12" s="1543"/>
      <c r="AK12" s="1548"/>
      <c r="AL12" s="1541"/>
      <c r="AM12" s="1541"/>
      <c r="AN12" s="1541"/>
      <c r="AO12" s="1543"/>
    </row>
    <row r="13" spans="1:41" ht="18" customHeight="1">
      <c r="A13" s="298"/>
      <c r="B13" s="107" t="s">
        <v>20</v>
      </c>
      <c r="C13" s="107"/>
      <c r="D13" s="664" t="s">
        <v>189</v>
      </c>
      <c r="E13" s="792">
        <f>CSV_CR_SCEN!H117+CSV_CR_SCEN!I117</f>
        <v>0</v>
      </c>
      <c r="F13" s="1133">
        <f>CSV_CR_SCEN!J117</f>
        <v>0</v>
      </c>
      <c r="G13" s="1133">
        <f>CSV_CR_SCEN!N117+CSV_CR_SCEN!O117+CSV_CR_SCEN!P117</f>
        <v>0</v>
      </c>
      <c r="H13" s="1133">
        <f>CSV_CR_SCEN!P117</f>
        <v>0</v>
      </c>
      <c r="I13" s="1134">
        <f>CSV_CR_SCEN!S117</f>
        <v>0</v>
      </c>
      <c r="J13" s="310"/>
      <c r="K13" s="792">
        <f>CSV_CR_SCEN!H139+CSV_CR_SCEN!I139</f>
        <v>0</v>
      </c>
      <c r="L13" s="1132">
        <f>CSV_CR_SCEN!J139</f>
        <v>0</v>
      </c>
      <c r="M13" s="1133">
        <f>CSV_CR_SCEN!N139+CSV_CR_SCEN!O139+CSV_CR_SCEN!P139</f>
        <v>0</v>
      </c>
      <c r="N13" s="1133">
        <f>CSV_CR_SCEN!P139</f>
        <v>0</v>
      </c>
      <c r="O13" s="1134">
        <f>CSV_CR_SCEN!S139</f>
        <v>0</v>
      </c>
      <c r="P13" s="792">
        <f>CSV_CR_SCEN!H161+CSV_CR_SCEN!I161</f>
        <v>0</v>
      </c>
      <c r="Q13" s="1132">
        <f>CSV_CR_SCEN!J161</f>
        <v>0</v>
      </c>
      <c r="R13" s="1133">
        <f>CSV_CR_SCEN!N161+CSV_CR_SCEN!O161+CSV_CR_SCEN!P161</f>
        <v>0</v>
      </c>
      <c r="S13" s="1133">
        <f>CSV_CR_SCEN!P161</f>
        <v>0</v>
      </c>
      <c r="T13" s="1134">
        <f>CSV_CR_SCEN!S161</f>
        <v>0</v>
      </c>
      <c r="U13" s="792">
        <f>CSV_CR_SCEN!AW161+CSV_CR_SCEN!BA161+CSV_CR_SCEN!BE161</f>
        <v>0</v>
      </c>
      <c r="V13" s="1132">
        <f>CSV_CR_SCEN!BE161</f>
        <v>0</v>
      </c>
      <c r="W13" s="1133">
        <f>CSV_CR_SCEN!BI161+CSV_CR_SCEN!BM161+CSV_CR_SCEN!BQ161</f>
        <v>0</v>
      </c>
      <c r="X13" s="1133">
        <f>CSV_CR_SCEN!BQ161</f>
        <v>0</v>
      </c>
      <c r="Y13" s="1134">
        <f>CSV_CR_SCEN!CD161</f>
        <v>0</v>
      </c>
      <c r="Z13" s="386"/>
      <c r="AA13" s="792">
        <f>CSV_CR_SCEN!H205+CSV_CR_SCEN!I205</f>
        <v>0</v>
      </c>
      <c r="AB13" s="1132">
        <f>CSV_CR_SCEN!J205</f>
        <v>0</v>
      </c>
      <c r="AC13" s="1133">
        <f>CSV_CR_SCEN!N205+CSV_CR_SCEN!O205+CSV_CR_SCEN!P205</f>
        <v>0</v>
      </c>
      <c r="AD13" s="1133">
        <f>CSV_CR_SCEN!P205</f>
        <v>0</v>
      </c>
      <c r="AE13" s="1134">
        <f>CSV_CR_SCEN!S205</f>
        <v>0</v>
      </c>
      <c r="AF13" s="792">
        <f>CSV_CR_SCEN!H227+CSV_CR_SCEN!I227</f>
        <v>0</v>
      </c>
      <c r="AG13" s="1132">
        <f>CSV_CR_SCEN!J227</f>
        <v>0</v>
      </c>
      <c r="AH13" s="1133">
        <f>CSV_CR_SCEN!N227+CSV_CR_SCEN!O227+CSV_CR_SCEN!P227</f>
        <v>0</v>
      </c>
      <c r="AI13" s="1133">
        <f>CSV_CR_SCEN!P227</f>
        <v>0</v>
      </c>
      <c r="AJ13" s="1134">
        <f>CSV_CR_SCEN!S227</f>
        <v>0</v>
      </c>
      <c r="AK13" s="792">
        <f>CSV_CR_SCEN!AW227+CSV_CR_SCEN!BA227</f>
        <v>0</v>
      </c>
      <c r="AL13" s="1132">
        <f>CSV_CR_SCEN!BE227</f>
        <v>0</v>
      </c>
      <c r="AM13" s="1133">
        <f>CSV_CR_SCEN!BI227+CSV_CR_SCEN!BM227+CSV_CR_SCEN!BQ227</f>
        <v>0</v>
      </c>
      <c r="AN13" s="1133">
        <f>CSV_CR_SCEN!BQ227</f>
        <v>0</v>
      </c>
      <c r="AO13" s="1134">
        <f>CSV_CR_SCEN!CD227</f>
        <v>0</v>
      </c>
    </row>
    <row r="14" spans="1:41" ht="18" customHeight="1">
      <c r="A14" s="298"/>
      <c r="B14" s="96"/>
      <c r="C14" s="96"/>
      <c r="D14" s="430" t="s">
        <v>400</v>
      </c>
      <c r="E14" s="270">
        <f>CSV_CR_SCEN!H118+CSV_CR_SCEN!I118</f>
        <v>0</v>
      </c>
      <c r="F14" s="1125">
        <f>CSV_CR_SCEN!J118</f>
        <v>0</v>
      </c>
      <c r="G14" s="1125">
        <f>CSV_CR_SCEN!N118+CSV_CR_SCEN!O118+CSV_CR_SCEN!P118</f>
        <v>0</v>
      </c>
      <c r="H14" s="1125">
        <f>CSV_CR_SCEN!P118</f>
        <v>0</v>
      </c>
      <c r="I14" s="1127">
        <f>CSV_CR_SCEN!S118</f>
        <v>0</v>
      </c>
      <c r="J14" s="310"/>
      <c r="K14" s="270">
        <f>CSV_CR_SCEN!H140+CSV_CR_SCEN!I140</f>
        <v>0</v>
      </c>
      <c r="L14" s="1126">
        <f>CSV_CR_SCEN!J140</f>
        <v>0</v>
      </c>
      <c r="M14" s="1125">
        <f>CSV_CR_SCEN!N140+CSV_CR_SCEN!O140+CSV_CR_SCEN!P140</f>
        <v>0</v>
      </c>
      <c r="N14" s="1125">
        <f>CSV_CR_SCEN!P140</f>
        <v>0</v>
      </c>
      <c r="O14" s="1127">
        <f>CSV_CR_SCEN!S140</f>
        <v>0</v>
      </c>
      <c r="P14" s="270">
        <f>CSV_CR_SCEN!H162+CSV_CR_SCEN!I162</f>
        <v>0</v>
      </c>
      <c r="Q14" s="1126">
        <f>CSV_CR_SCEN!J162</f>
        <v>0</v>
      </c>
      <c r="R14" s="1125">
        <f>CSV_CR_SCEN!N162+CSV_CR_SCEN!O162+CSV_CR_SCEN!P162</f>
        <v>0</v>
      </c>
      <c r="S14" s="1125">
        <f>CSV_CR_SCEN!P162</f>
        <v>0</v>
      </c>
      <c r="T14" s="1127">
        <f>CSV_CR_SCEN!S162</f>
        <v>0</v>
      </c>
      <c r="U14" s="270">
        <f>CSV_CR_SCEN!AW162+CSV_CR_SCEN!BA162+CSV_CR_SCEN!BE162</f>
        <v>0</v>
      </c>
      <c r="V14" s="1126">
        <f>CSV_CR_SCEN!BE162</f>
        <v>0</v>
      </c>
      <c r="W14" s="1125">
        <f>CSV_CR_SCEN!BI162+CSV_CR_SCEN!BM162+CSV_CR_SCEN!BQ162</f>
        <v>0</v>
      </c>
      <c r="X14" s="1125">
        <f>CSV_CR_SCEN!BQ162</f>
        <v>0</v>
      </c>
      <c r="Y14" s="1127">
        <f>CSV_CR_SCEN!CD162</f>
        <v>0</v>
      </c>
      <c r="Z14" s="386"/>
      <c r="AA14" s="270">
        <f>CSV_CR_SCEN!H206+CSV_CR_SCEN!I206</f>
        <v>0</v>
      </c>
      <c r="AB14" s="1126">
        <f>CSV_CR_SCEN!J206</f>
        <v>0</v>
      </c>
      <c r="AC14" s="1125">
        <f>CSV_CR_SCEN!N206+CSV_CR_SCEN!O206+CSV_CR_SCEN!P206</f>
        <v>0</v>
      </c>
      <c r="AD14" s="1125">
        <f>CSV_CR_SCEN!P206</f>
        <v>0</v>
      </c>
      <c r="AE14" s="1127">
        <f>CSV_CR_SCEN!S206</f>
        <v>0</v>
      </c>
      <c r="AF14" s="270">
        <f>CSV_CR_SCEN!H228+CSV_CR_SCEN!I228</f>
        <v>0</v>
      </c>
      <c r="AG14" s="1126">
        <f>CSV_CR_SCEN!J228</f>
        <v>0</v>
      </c>
      <c r="AH14" s="1125">
        <f>CSV_CR_SCEN!N228+CSV_CR_SCEN!O228+CSV_CR_SCEN!P228</f>
        <v>0</v>
      </c>
      <c r="AI14" s="1125">
        <f>CSV_CR_SCEN!P228</f>
        <v>0</v>
      </c>
      <c r="AJ14" s="1127">
        <f>CSV_CR_SCEN!S228</f>
        <v>0</v>
      </c>
      <c r="AK14" s="270">
        <f>CSV_CR_SCEN!AW228+CSV_CR_SCEN!BA228</f>
        <v>0</v>
      </c>
      <c r="AL14" s="1126">
        <f>CSV_CR_SCEN!BE228</f>
        <v>0</v>
      </c>
      <c r="AM14" s="1125">
        <f>CSV_CR_SCEN!BI228+CSV_CR_SCEN!BM228+CSV_CR_SCEN!BQ228</f>
        <v>0</v>
      </c>
      <c r="AN14" s="1125">
        <f>CSV_CR_SCEN!BQ228</f>
        <v>0</v>
      </c>
      <c r="AO14" s="1127">
        <f>CSV_CR_SCEN!CD228</f>
        <v>0</v>
      </c>
    </row>
    <row r="15" spans="1:41" ht="18" customHeight="1">
      <c r="A15" s="298"/>
      <c r="B15" s="96"/>
      <c r="C15" s="96"/>
      <c r="D15" s="432" t="s">
        <v>638</v>
      </c>
      <c r="E15" s="270">
        <f>CSV_CR_SCEN!H119+CSV_CR_SCEN!I119</f>
        <v>0</v>
      </c>
      <c r="F15" s="1125">
        <f>CSV_CR_SCEN!J119</f>
        <v>0</v>
      </c>
      <c r="G15" s="1125">
        <f>CSV_CR_SCEN!N119+CSV_CR_SCEN!O119+CSV_CR_SCEN!P119</f>
        <v>0</v>
      </c>
      <c r="H15" s="1125">
        <f>CSV_CR_SCEN!P119</f>
        <v>0</v>
      </c>
      <c r="I15" s="1127">
        <f>CSV_CR_SCEN!S119</f>
        <v>0</v>
      </c>
      <c r="J15" s="310"/>
      <c r="K15" s="270">
        <f>CSV_CR_SCEN!H141+CSV_CR_SCEN!I141</f>
        <v>0</v>
      </c>
      <c r="L15" s="1126">
        <f>CSV_CR_SCEN!J141</f>
        <v>0</v>
      </c>
      <c r="M15" s="1125">
        <f>CSV_CR_SCEN!N141+CSV_CR_SCEN!O141+CSV_CR_SCEN!P141</f>
        <v>0</v>
      </c>
      <c r="N15" s="1125">
        <f>CSV_CR_SCEN!P141</f>
        <v>0</v>
      </c>
      <c r="O15" s="1127">
        <f>CSV_CR_SCEN!S141</f>
        <v>0</v>
      </c>
      <c r="P15" s="270">
        <f>CSV_CR_SCEN!H163+CSV_CR_SCEN!I163</f>
        <v>0</v>
      </c>
      <c r="Q15" s="1126">
        <f>CSV_CR_SCEN!J163</f>
        <v>0</v>
      </c>
      <c r="R15" s="1125">
        <f>CSV_CR_SCEN!N163+CSV_CR_SCEN!O163+CSV_CR_SCEN!P163</f>
        <v>0</v>
      </c>
      <c r="S15" s="1125">
        <f>CSV_CR_SCEN!P163</f>
        <v>0</v>
      </c>
      <c r="T15" s="1127">
        <f>CSV_CR_SCEN!S163</f>
        <v>0</v>
      </c>
      <c r="U15" s="270">
        <f>CSV_CR_SCEN!AW163+CSV_CR_SCEN!BA163+CSV_CR_SCEN!BE163</f>
        <v>0</v>
      </c>
      <c r="V15" s="1126">
        <f>CSV_CR_SCEN!BE163</f>
        <v>0</v>
      </c>
      <c r="W15" s="1125">
        <f>CSV_CR_SCEN!BI163+CSV_CR_SCEN!BM163+CSV_CR_SCEN!BQ163</f>
        <v>0</v>
      </c>
      <c r="X15" s="1125">
        <f>CSV_CR_SCEN!BQ163</f>
        <v>0</v>
      </c>
      <c r="Y15" s="1127">
        <f>CSV_CR_SCEN!CD163</f>
        <v>0</v>
      </c>
      <c r="Z15" s="386"/>
      <c r="AA15" s="270">
        <f>CSV_CR_SCEN!H207+CSV_CR_SCEN!I207</f>
        <v>0</v>
      </c>
      <c r="AB15" s="1126">
        <f>CSV_CR_SCEN!J207</f>
        <v>0</v>
      </c>
      <c r="AC15" s="1125">
        <f>CSV_CR_SCEN!N207+CSV_CR_SCEN!O207+CSV_CR_SCEN!P207</f>
        <v>0</v>
      </c>
      <c r="AD15" s="1125">
        <f>CSV_CR_SCEN!P207</f>
        <v>0</v>
      </c>
      <c r="AE15" s="1127">
        <f>CSV_CR_SCEN!S207</f>
        <v>0</v>
      </c>
      <c r="AF15" s="270">
        <f>CSV_CR_SCEN!H229+CSV_CR_SCEN!I229</f>
        <v>0</v>
      </c>
      <c r="AG15" s="1126">
        <f>CSV_CR_SCEN!J229</f>
        <v>0</v>
      </c>
      <c r="AH15" s="1125">
        <f>CSV_CR_SCEN!N229+CSV_CR_SCEN!O229+CSV_CR_SCEN!P229</f>
        <v>0</v>
      </c>
      <c r="AI15" s="1125">
        <f>CSV_CR_SCEN!P229</f>
        <v>0</v>
      </c>
      <c r="AJ15" s="1127">
        <f>CSV_CR_SCEN!S229</f>
        <v>0</v>
      </c>
      <c r="AK15" s="270">
        <f>CSV_CR_SCEN!AW229+CSV_CR_SCEN!BA229</f>
        <v>0</v>
      </c>
      <c r="AL15" s="1126">
        <f>CSV_CR_SCEN!BE229</f>
        <v>0</v>
      </c>
      <c r="AM15" s="1125">
        <f>CSV_CR_SCEN!BI229+CSV_CR_SCEN!BM229+CSV_CR_SCEN!BQ229</f>
        <v>0</v>
      </c>
      <c r="AN15" s="1125">
        <f>CSV_CR_SCEN!BQ229</f>
        <v>0</v>
      </c>
      <c r="AO15" s="1127">
        <f>CSV_CR_SCEN!CD229</f>
        <v>0</v>
      </c>
    </row>
    <row r="16" spans="1:41" ht="18" customHeight="1">
      <c r="A16" s="298"/>
      <c r="B16" s="96"/>
      <c r="C16" s="96"/>
      <c r="D16" s="432" t="s">
        <v>402</v>
      </c>
      <c r="E16" s="270">
        <f>CSV_CR_SCEN!H120+CSV_CR_SCEN!I120</f>
        <v>0</v>
      </c>
      <c r="F16" s="1125">
        <f>CSV_CR_SCEN!J120</f>
        <v>0</v>
      </c>
      <c r="G16" s="1125">
        <f>CSV_CR_SCEN!N120+CSV_CR_SCEN!O120+CSV_CR_SCEN!P120</f>
        <v>0</v>
      </c>
      <c r="H16" s="1125">
        <f>CSV_CR_SCEN!P120</f>
        <v>0</v>
      </c>
      <c r="I16" s="1127">
        <f>CSV_CR_SCEN!S120</f>
        <v>0</v>
      </c>
      <c r="J16" s="310"/>
      <c r="K16" s="270">
        <f>CSV_CR_SCEN!H142+CSV_CR_SCEN!I142</f>
        <v>0</v>
      </c>
      <c r="L16" s="1126">
        <f>CSV_CR_SCEN!J142</f>
        <v>0</v>
      </c>
      <c r="M16" s="1125">
        <f>CSV_CR_SCEN!N142+CSV_CR_SCEN!O142+CSV_CR_SCEN!P142</f>
        <v>0</v>
      </c>
      <c r="N16" s="1125">
        <f>CSV_CR_SCEN!P142</f>
        <v>0</v>
      </c>
      <c r="O16" s="1127">
        <f>CSV_CR_SCEN!S142</f>
        <v>0</v>
      </c>
      <c r="P16" s="270">
        <f>CSV_CR_SCEN!H164+CSV_CR_SCEN!I164</f>
        <v>0</v>
      </c>
      <c r="Q16" s="1126">
        <f>CSV_CR_SCEN!J164</f>
        <v>0</v>
      </c>
      <c r="R16" s="1125">
        <f>CSV_CR_SCEN!N164+CSV_CR_SCEN!O164+CSV_CR_SCEN!P164</f>
        <v>0</v>
      </c>
      <c r="S16" s="1125">
        <f>CSV_CR_SCEN!P164</f>
        <v>0</v>
      </c>
      <c r="T16" s="1127">
        <f>CSV_CR_SCEN!S164</f>
        <v>0</v>
      </c>
      <c r="U16" s="270">
        <f>CSV_CR_SCEN!AW164+CSV_CR_SCEN!BA164+CSV_CR_SCEN!BE164</f>
        <v>0</v>
      </c>
      <c r="V16" s="1126">
        <f>CSV_CR_SCEN!BE164</f>
        <v>0</v>
      </c>
      <c r="W16" s="1125">
        <f>CSV_CR_SCEN!BI164+CSV_CR_SCEN!BM164+CSV_CR_SCEN!BQ164</f>
        <v>0</v>
      </c>
      <c r="X16" s="1125">
        <f>CSV_CR_SCEN!BQ164</f>
        <v>0</v>
      </c>
      <c r="Y16" s="1127">
        <f>CSV_CR_SCEN!CD164</f>
        <v>0</v>
      </c>
      <c r="Z16" s="386"/>
      <c r="AA16" s="270">
        <f>CSV_CR_SCEN!H208+CSV_CR_SCEN!I208</f>
        <v>0</v>
      </c>
      <c r="AB16" s="1126">
        <f>CSV_CR_SCEN!J208</f>
        <v>0</v>
      </c>
      <c r="AC16" s="1125">
        <f>CSV_CR_SCEN!N208+CSV_CR_SCEN!O208+CSV_CR_SCEN!P208</f>
        <v>0</v>
      </c>
      <c r="AD16" s="1125">
        <f>CSV_CR_SCEN!P208</f>
        <v>0</v>
      </c>
      <c r="AE16" s="1127">
        <f>CSV_CR_SCEN!S208</f>
        <v>0</v>
      </c>
      <c r="AF16" s="270">
        <f>CSV_CR_SCEN!H230+CSV_CR_SCEN!I230</f>
        <v>0</v>
      </c>
      <c r="AG16" s="1126">
        <f>CSV_CR_SCEN!J230</f>
        <v>0</v>
      </c>
      <c r="AH16" s="1125">
        <f>CSV_CR_SCEN!N230+CSV_CR_SCEN!O230+CSV_CR_SCEN!P230</f>
        <v>0</v>
      </c>
      <c r="AI16" s="1125">
        <f>CSV_CR_SCEN!P230</f>
        <v>0</v>
      </c>
      <c r="AJ16" s="1127">
        <f>CSV_CR_SCEN!S230</f>
        <v>0</v>
      </c>
      <c r="AK16" s="270">
        <f>CSV_CR_SCEN!AW230+CSV_CR_SCEN!BA230</f>
        <v>0</v>
      </c>
      <c r="AL16" s="1126">
        <f>CSV_CR_SCEN!BE230</f>
        <v>0</v>
      </c>
      <c r="AM16" s="1125">
        <f>CSV_CR_SCEN!BI230+CSV_CR_SCEN!BM230+CSV_CR_SCEN!BQ230</f>
        <v>0</v>
      </c>
      <c r="AN16" s="1125">
        <f>CSV_CR_SCEN!BQ230</f>
        <v>0</v>
      </c>
      <c r="AO16" s="1127">
        <f>CSV_CR_SCEN!CD230</f>
        <v>0</v>
      </c>
    </row>
    <row r="17" spans="1:41" ht="18" customHeight="1">
      <c r="A17" s="298"/>
      <c r="B17" s="96"/>
      <c r="C17" s="96"/>
      <c r="D17" s="432" t="s">
        <v>403</v>
      </c>
      <c r="E17" s="270">
        <f>CSV_CR_SCEN!H121+CSV_CR_SCEN!I121</f>
        <v>0</v>
      </c>
      <c r="F17" s="1125">
        <f>CSV_CR_SCEN!J121</f>
        <v>0</v>
      </c>
      <c r="G17" s="1125">
        <f>CSV_CR_SCEN!N121+CSV_CR_SCEN!O121+CSV_CR_SCEN!P121</f>
        <v>0</v>
      </c>
      <c r="H17" s="1125">
        <f>CSV_CR_SCEN!P121</f>
        <v>0</v>
      </c>
      <c r="I17" s="1127">
        <f>CSV_CR_SCEN!S121</f>
        <v>0</v>
      </c>
      <c r="J17" s="310"/>
      <c r="K17" s="270">
        <f>CSV_CR_SCEN!H143+CSV_CR_SCEN!I143</f>
        <v>0</v>
      </c>
      <c r="L17" s="1126">
        <f>CSV_CR_SCEN!J143</f>
        <v>0</v>
      </c>
      <c r="M17" s="1125">
        <f>CSV_CR_SCEN!N143+CSV_CR_SCEN!O143+CSV_CR_SCEN!P143</f>
        <v>0</v>
      </c>
      <c r="N17" s="1125">
        <f>CSV_CR_SCEN!P143</f>
        <v>0</v>
      </c>
      <c r="O17" s="1127">
        <f>CSV_CR_SCEN!S143</f>
        <v>0</v>
      </c>
      <c r="P17" s="270">
        <f>CSV_CR_SCEN!H165+CSV_CR_SCEN!I165</f>
        <v>0</v>
      </c>
      <c r="Q17" s="1126">
        <f>CSV_CR_SCEN!J165</f>
        <v>0</v>
      </c>
      <c r="R17" s="1125">
        <f>CSV_CR_SCEN!N165+CSV_CR_SCEN!O165+CSV_CR_SCEN!P165</f>
        <v>0</v>
      </c>
      <c r="S17" s="1125">
        <f>CSV_CR_SCEN!P165</f>
        <v>0</v>
      </c>
      <c r="T17" s="1127">
        <f>CSV_CR_SCEN!S165</f>
        <v>0</v>
      </c>
      <c r="U17" s="270">
        <f>CSV_CR_SCEN!AW165+CSV_CR_SCEN!BA165+CSV_CR_SCEN!BE165</f>
        <v>0</v>
      </c>
      <c r="V17" s="1126">
        <f>CSV_CR_SCEN!BE165</f>
        <v>0</v>
      </c>
      <c r="W17" s="1125">
        <f>CSV_CR_SCEN!BI165+CSV_CR_SCEN!BM165+CSV_CR_SCEN!BQ165</f>
        <v>0</v>
      </c>
      <c r="X17" s="1125">
        <f>CSV_CR_SCEN!BQ165</f>
        <v>0</v>
      </c>
      <c r="Y17" s="1127">
        <f>CSV_CR_SCEN!CD165</f>
        <v>0</v>
      </c>
      <c r="Z17" s="386"/>
      <c r="AA17" s="270">
        <f>CSV_CR_SCEN!H209+CSV_CR_SCEN!I209</f>
        <v>0</v>
      </c>
      <c r="AB17" s="1126">
        <f>CSV_CR_SCEN!J209</f>
        <v>0</v>
      </c>
      <c r="AC17" s="1125">
        <f>CSV_CR_SCEN!N209+CSV_CR_SCEN!O209+CSV_CR_SCEN!P209</f>
        <v>0</v>
      </c>
      <c r="AD17" s="1125">
        <f>CSV_CR_SCEN!P209</f>
        <v>0</v>
      </c>
      <c r="AE17" s="1127">
        <f>CSV_CR_SCEN!S209</f>
        <v>0</v>
      </c>
      <c r="AF17" s="270">
        <f>CSV_CR_SCEN!H231+CSV_CR_SCEN!I231</f>
        <v>0</v>
      </c>
      <c r="AG17" s="1126">
        <f>CSV_CR_SCEN!J231</f>
        <v>0</v>
      </c>
      <c r="AH17" s="1125">
        <f>CSV_CR_SCEN!N231+CSV_CR_SCEN!O231+CSV_CR_SCEN!P231</f>
        <v>0</v>
      </c>
      <c r="AI17" s="1125">
        <f>CSV_CR_SCEN!P231</f>
        <v>0</v>
      </c>
      <c r="AJ17" s="1127">
        <f>CSV_CR_SCEN!S231</f>
        <v>0</v>
      </c>
      <c r="AK17" s="270">
        <f>CSV_CR_SCEN!AW231+CSV_CR_SCEN!BA231</f>
        <v>0</v>
      </c>
      <c r="AL17" s="1126">
        <f>CSV_CR_SCEN!BE231</f>
        <v>0</v>
      </c>
      <c r="AM17" s="1125">
        <f>CSV_CR_SCEN!BI231+CSV_CR_SCEN!BM231+CSV_CR_SCEN!BQ231</f>
        <v>0</v>
      </c>
      <c r="AN17" s="1125">
        <f>CSV_CR_SCEN!BQ231</f>
        <v>0</v>
      </c>
      <c r="AO17" s="1127">
        <f>CSV_CR_SCEN!CD231</f>
        <v>0</v>
      </c>
    </row>
    <row r="18" spans="1:41" ht="18" customHeight="1">
      <c r="A18" s="298"/>
      <c r="B18" s="96" t="s">
        <v>21</v>
      </c>
      <c r="C18" s="96"/>
      <c r="D18" s="430" t="s">
        <v>180</v>
      </c>
      <c r="E18" s="270">
        <f>CSV_CR_SCEN!H122+CSV_CR_SCEN!I122</f>
        <v>0</v>
      </c>
      <c r="F18" s="1125">
        <f>CSV_CR_SCEN!J122</f>
        <v>0</v>
      </c>
      <c r="G18" s="1125">
        <f>CSV_CR_SCEN!N122+CSV_CR_SCEN!O122+CSV_CR_SCEN!P122</f>
        <v>0</v>
      </c>
      <c r="H18" s="1125">
        <f>CSV_CR_SCEN!P122</f>
        <v>0</v>
      </c>
      <c r="I18" s="1127">
        <f>CSV_CR_SCEN!S122</f>
        <v>0</v>
      </c>
      <c r="J18" s="310"/>
      <c r="K18" s="270">
        <f>CSV_CR_SCEN!H144+CSV_CR_SCEN!I144</f>
        <v>0</v>
      </c>
      <c r="L18" s="1126">
        <f>CSV_CR_SCEN!J144</f>
        <v>0</v>
      </c>
      <c r="M18" s="1125">
        <f>CSV_CR_SCEN!N144+CSV_CR_SCEN!O144+CSV_CR_SCEN!P144</f>
        <v>0</v>
      </c>
      <c r="N18" s="1125">
        <f>CSV_CR_SCEN!P144</f>
        <v>0</v>
      </c>
      <c r="O18" s="1127">
        <f>CSV_CR_SCEN!S144</f>
        <v>0</v>
      </c>
      <c r="P18" s="270">
        <f>CSV_CR_SCEN!H166+CSV_CR_SCEN!I166</f>
        <v>0</v>
      </c>
      <c r="Q18" s="1126">
        <f>CSV_CR_SCEN!J166</f>
        <v>0</v>
      </c>
      <c r="R18" s="1125">
        <f>CSV_CR_SCEN!N166+CSV_CR_SCEN!O166+CSV_CR_SCEN!P166</f>
        <v>0</v>
      </c>
      <c r="S18" s="1125">
        <f>CSV_CR_SCEN!P166</f>
        <v>0</v>
      </c>
      <c r="T18" s="1127">
        <f>CSV_CR_SCEN!S166</f>
        <v>0</v>
      </c>
      <c r="U18" s="270">
        <f>CSV_CR_SCEN!AW166+CSV_CR_SCEN!BA166+CSV_CR_SCEN!BE166</f>
        <v>0</v>
      </c>
      <c r="V18" s="1126">
        <f>CSV_CR_SCEN!BE166</f>
        <v>0</v>
      </c>
      <c r="W18" s="1125">
        <f>CSV_CR_SCEN!BI166+CSV_CR_SCEN!BM166+CSV_CR_SCEN!BQ166</f>
        <v>0</v>
      </c>
      <c r="X18" s="1125">
        <f>CSV_CR_SCEN!BQ166</f>
        <v>0</v>
      </c>
      <c r="Y18" s="1127">
        <f>CSV_CR_SCEN!CD166</f>
        <v>0</v>
      </c>
      <c r="Z18" s="386"/>
      <c r="AA18" s="270">
        <f>CSV_CR_SCEN!H210+CSV_CR_SCEN!I210</f>
        <v>0</v>
      </c>
      <c r="AB18" s="1126">
        <f>CSV_CR_SCEN!J210</f>
        <v>0</v>
      </c>
      <c r="AC18" s="1125">
        <f>CSV_CR_SCEN!N210+CSV_CR_SCEN!O210+CSV_CR_SCEN!P210</f>
        <v>0</v>
      </c>
      <c r="AD18" s="1125">
        <f>CSV_CR_SCEN!P210</f>
        <v>0</v>
      </c>
      <c r="AE18" s="1127">
        <f>CSV_CR_SCEN!S210</f>
        <v>0</v>
      </c>
      <c r="AF18" s="270">
        <f>CSV_CR_SCEN!H232+CSV_CR_SCEN!I232</f>
        <v>0</v>
      </c>
      <c r="AG18" s="1126">
        <f>CSV_CR_SCEN!J232</f>
        <v>0</v>
      </c>
      <c r="AH18" s="1125">
        <f>CSV_CR_SCEN!N232+CSV_CR_SCEN!O232+CSV_CR_SCEN!P232</f>
        <v>0</v>
      </c>
      <c r="AI18" s="1125">
        <f>CSV_CR_SCEN!P232</f>
        <v>0</v>
      </c>
      <c r="AJ18" s="1127">
        <f>CSV_CR_SCEN!S232</f>
        <v>0</v>
      </c>
      <c r="AK18" s="270">
        <f>CSV_CR_SCEN!AW232+CSV_CR_SCEN!BA232</f>
        <v>0</v>
      </c>
      <c r="AL18" s="1126">
        <f>CSV_CR_SCEN!BE232</f>
        <v>0</v>
      </c>
      <c r="AM18" s="1125">
        <f>CSV_CR_SCEN!BI232+CSV_CR_SCEN!BM232+CSV_CR_SCEN!BQ232</f>
        <v>0</v>
      </c>
      <c r="AN18" s="1125">
        <f>CSV_CR_SCEN!BQ232</f>
        <v>0</v>
      </c>
      <c r="AO18" s="1127">
        <f>CSV_CR_SCEN!CD232</f>
        <v>0</v>
      </c>
    </row>
    <row r="19" spans="1:41" ht="18" customHeight="1">
      <c r="A19" s="298"/>
      <c r="B19" s="96" t="s">
        <v>22</v>
      </c>
      <c r="C19" s="96"/>
      <c r="D19" s="430" t="s">
        <v>150</v>
      </c>
      <c r="E19" s="270">
        <f>CSV_CR_SCEN!H123+CSV_CR_SCEN!I123</f>
        <v>0</v>
      </c>
      <c r="F19" s="1125">
        <f>CSV_CR_SCEN!J123</f>
        <v>0</v>
      </c>
      <c r="G19" s="1125">
        <f>CSV_CR_SCEN!N123+CSV_CR_SCEN!O123+CSV_CR_SCEN!P123</f>
        <v>0</v>
      </c>
      <c r="H19" s="1125">
        <f>CSV_CR_SCEN!P123</f>
        <v>0</v>
      </c>
      <c r="I19" s="1127">
        <f>CSV_CR_SCEN!S123</f>
        <v>0</v>
      </c>
      <c r="J19" s="310"/>
      <c r="K19" s="270">
        <f>CSV_CR_SCEN!H145+CSV_CR_SCEN!I145</f>
        <v>0</v>
      </c>
      <c r="L19" s="1126">
        <f>CSV_CR_SCEN!J145</f>
        <v>0</v>
      </c>
      <c r="M19" s="1125">
        <f>CSV_CR_SCEN!N145+CSV_CR_SCEN!O145+CSV_CR_SCEN!P145</f>
        <v>0</v>
      </c>
      <c r="N19" s="1125">
        <f>CSV_CR_SCEN!P145</f>
        <v>0</v>
      </c>
      <c r="O19" s="1127">
        <f>CSV_CR_SCEN!S145</f>
        <v>0</v>
      </c>
      <c r="P19" s="270">
        <f>CSV_CR_SCEN!H167+CSV_CR_SCEN!I167</f>
        <v>0</v>
      </c>
      <c r="Q19" s="1126">
        <f>CSV_CR_SCEN!J167</f>
        <v>0</v>
      </c>
      <c r="R19" s="1125">
        <f>CSV_CR_SCEN!N167+CSV_CR_SCEN!O167+CSV_CR_SCEN!P167</f>
        <v>0</v>
      </c>
      <c r="S19" s="1125">
        <f>CSV_CR_SCEN!P167</f>
        <v>0</v>
      </c>
      <c r="T19" s="1127">
        <f>CSV_CR_SCEN!S167</f>
        <v>0</v>
      </c>
      <c r="U19" s="270">
        <f>CSV_CR_SCEN!AW167+CSV_CR_SCEN!BA167+CSV_CR_SCEN!BE167</f>
        <v>0</v>
      </c>
      <c r="V19" s="1126">
        <f>CSV_CR_SCEN!BE167</f>
        <v>0</v>
      </c>
      <c r="W19" s="1125">
        <f>CSV_CR_SCEN!BI167+CSV_CR_SCEN!BM167+CSV_CR_SCEN!BQ167</f>
        <v>0</v>
      </c>
      <c r="X19" s="1125">
        <f>CSV_CR_SCEN!BQ167</f>
        <v>0</v>
      </c>
      <c r="Y19" s="1127">
        <f>CSV_CR_SCEN!CD167</f>
        <v>0</v>
      </c>
      <c r="Z19" s="386"/>
      <c r="AA19" s="270">
        <f>CSV_CR_SCEN!H211+CSV_CR_SCEN!I211</f>
        <v>0</v>
      </c>
      <c r="AB19" s="1126">
        <f>CSV_CR_SCEN!J211</f>
        <v>0</v>
      </c>
      <c r="AC19" s="1125">
        <f>CSV_CR_SCEN!N211+CSV_CR_SCEN!O211+CSV_CR_SCEN!P211</f>
        <v>0</v>
      </c>
      <c r="AD19" s="1125">
        <f>CSV_CR_SCEN!P211</f>
        <v>0</v>
      </c>
      <c r="AE19" s="1127">
        <f>CSV_CR_SCEN!S211</f>
        <v>0</v>
      </c>
      <c r="AF19" s="270">
        <f>CSV_CR_SCEN!H233+CSV_CR_SCEN!I233</f>
        <v>0</v>
      </c>
      <c r="AG19" s="1126">
        <f>CSV_CR_SCEN!J233</f>
        <v>0</v>
      </c>
      <c r="AH19" s="1125">
        <f>CSV_CR_SCEN!N233+CSV_CR_SCEN!O233+CSV_CR_SCEN!P233</f>
        <v>0</v>
      </c>
      <c r="AI19" s="1125">
        <f>CSV_CR_SCEN!P233</f>
        <v>0</v>
      </c>
      <c r="AJ19" s="1127">
        <f>CSV_CR_SCEN!S233</f>
        <v>0</v>
      </c>
      <c r="AK19" s="270">
        <f>CSV_CR_SCEN!AW233+CSV_CR_SCEN!BA233</f>
        <v>0</v>
      </c>
      <c r="AL19" s="1126">
        <f>CSV_CR_SCEN!BE233</f>
        <v>0</v>
      </c>
      <c r="AM19" s="1125">
        <f>CSV_CR_SCEN!BI233+CSV_CR_SCEN!BM233+CSV_CR_SCEN!BQ233</f>
        <v>0</v>
      </c>
      <c r="AN19" s="1125">
        <f>CSV_CR_SCEN!BQ233</f>
        <v>0</v>
      </c>
      <c r="AO19" s="1127">
        <f>CSV_CR_SCEN!CD233</f>
        <v>0</v>
      </c>
    </row>
    <row r="20" spans="1:41" ht="18" customHeight="1">
      <c r="A20" s="298"/>
      <c r="B20" s="96" t="s">
        <v>23</v>
      </c>
      <c r="C20" s="96"/>
      <c r="D20" s="430" t="s">
        <v>151</v>
      </c>
      <c r="E20" s="270">
        <f>CSV_CR_SCEN!H124+CSV_CR_SCEN!I124</f>
        <v>0</v>
      </c>
      <c r="F20" s="1125">
        <f>CSV_CR_SCEN!J124</f>
        <v>0</v>
      </c>
      <c r="G20" s="1125">
        <f>CSV_CR_SCEN!N124+CSV_CR_SCEN!O124+CSV_CR_SCEN!P124</f>
        <v>0</v>
      </c>
      <c r="H20" s="1125">
        <f>CSV_CR_SCEN!P124</f>
        <v>0</v>
      </c>
      <c r="I20" s="1127">
        <f>CSV_CR_SCEN!S124</f>
        <v>0</v>
      </c>
      <c r="J20" s="310"/>
      <c r="K20" s="270">
        <f>CSV_CR_SCEN!H146+CSV_CR_SCEN!I146</f>
        <v>0</v>
      </c>
      <c r="L20" s="1126">
        <f>CSV_CR_SCEN!J146</f>
        <v>0</v>
      </c>
      <c r="M20" s="1125">
        <f>CSV_CR_SCEN!N146+CSV_CR_SCEN!O146+CSV_CR_SCEN!P146</f>
        <v>0</v>
      </c>
      <c r="N20" s="1125">
        <f>CSV_CR_SCEN!P146</f>
        <v>0</v>
      </c>
      <c r="O20" s="1127">
        <f>CSV_CR_SCEN!S146</f>
        <v>0</v>
      </c>
      <c r="P20" s="270">
        <f>CSV_CR_SCEN!H168+CSV_CR_SCEN!I168</f>
        <v>0</v>
      </c>
      <c r="Q20" s="1126">
        <f>CSV_CR_SCEN!J168</f>
        <v>0</v>
      </c>
      <c r="R20" s="1125">
        <f>CSV_CR_SCEN!N168+CSV_CR_SCEN!O168+CSV_CR_SCEN!P168</f>
        <v>0</v>
      </c>
      <c r="S20" s="1125">
        <f>CSV_CR_SCEN!P168</f>
        <v>0</v>
      </c>
      <c r="T20" s="1127">
        <f>CSV_CR_SCEN!S168</f>
        <v>0</v>
      </c>
      <c r="U20" s="270">
        <f>CSV_CR_SCEN!AW168+CSV_CR_SCEN!BA168+CSV_CR_SCEN!BE168</f>
        <v>0</v>
      </c>
      <c r="V20" s="1126">
        <f>CSV_CR_SCEN!BE168</f>
        <v>0</v>
      </c>
      <c r="W20" s="1125">
        <f>CSV_CR_SCEN!BI168+CSV_CR_SCEN!BM168+CSV_CR_SCEN!BQ168</f>
        <v>0</v>
      </c>
      <c r="X20" s="1125">
        <f>CSV_CR_SCEN!BQ168</f>
        <v>0</v>
      </c>
      <c r="Y20" s="1127">
        <f>CSV_CR_SCEN!CD168</f>
        <v>0</v>
      </c>
      <c r="Z20" s="386"/>
      <c r="AA20" s="270">
        <f>CSV_CR_SCEN!H212+CSV_CR_SCEN!I212</f>
        <v>0</v>
      </c>
      <c r="AB20" s="1126">
        <f>CSV_CR_SCEN!J212</f>
        <v>0</v>
      </c>
      <c r="AC20" s="1125">
        <f>CSV_CR_SCEN!N212+CSV_CR_SCEN!O212+CSV_CR_SCEN!P212</f>
        <v>0</v>
      </c>
      <c r="AD20" s="1125">
        <f>CSV_CR_SCEN!P212</f>
        <v>0</v>
      </c>
      <c r="AE20" s="1127">
        <f>CSV_CR_SCEN!S212</f>
        <v>0</v>
      </c>
      <c r="AF20" s="270">
        <f>CSV_CR_SCEN!H234+CSV_CR_SCEN!I234</f>
        <v>0</v>
      </c>
      <c r="AG20" s="1126">
        <f>CSV_CR_SCEN!J234</f>
        <v>0</v>
      </c>
      <c r="AH20" s="1125">
        <f>CSV_CR_SCEN!N234+CSV_CR_SCEN!O234+CSV_CR_SCEN!P234</f>
        <v>0</v>
      </c>
      <c r="AI20" s="1125">
        <f>CSV_CR_SCEN!P234</f>
        <v>0</v>
      </c>
      <c r="AJ20" s="1127">
        <f>CSV_CR_SCEN!S234</f>
        <v>0</v>
      </c>
      <c r="AK20" s="270">
        <f>CSV_CR_SCEN!AW234+CSV_CR_SCEN!BA234</f>
        <v>0</v>
      </c>
      <c r="AL20" s="1126">
        <f>CSV_CR_SCEN!BE234</f>
        <v>0</v>
      </c>
      <c r="AM20" s="1125">
        <f>CSV_CR_SCEN!BI234+CSV_CR_SCEN!BM234+CSV_CR_SCEN!BQ234</f>
        <v>0</v>
      </c>
      <c r="AN20" s="1125">
        <f>CSV_CR_SCEN!BQ234</f>
        <v>0</v>
      </c>
      <c r="AO20" s="1127">
        <f>CSV_CR_SCEN!CD234</f>
        <v>0</v>
      </c>
    </row>
    <row r="21" spans="1:41" ht="18" customHeight="1">
      <c r="A21" s="298"/>
      <c r="B21" s="96" t="s">
        <v>24</v>
      </c>
      <c r="C21" s="96"/>
      <c r="D21" s="430" t="s">
        <v>152</v>
      </c>
      <c r="E21" s="270">
        <f>CSV_CR_SCEN!H125+CSV_CR_SCEN!I125</f>
        <v>0</v>
      </c>
      <c r="F21" s="1125">
        <f>CSV_CR_SCEN!J125</f>
        <v>0</v>
      </c>
      <c r="G21" s="1125">
        <f>CSV_CR_SCEN!N125+CSV_CR_SCEN!O125+CSV_CR_SCEN!P125</f>
        <v>0</v>
      </c>
      <c r="H21" s="1125">
        <f>CSV_CR_SCEN!P125</f>
        <v>0</v>
      </c>
      <c r="I21" s="1127">
        <f>CSV_CR_SCEN!S125</f>
        <v>0</v>
      </c>
      <c r="J21" s="310"/>
      <c r="K21" s="270">
        <f>CSV_CR_SCEN!H147+CSV_CR_SCEN!I147</f>
        <v>0</v>
      </c>
      <c r="L21" s="1126">
        <f>CSV_CR_SCEN!J147</f>
        <v>0</v>
      </c>
      <c r="M21" s="1125">
        <f>CSV_CR_SCEN!N147+CSV_CR_SCEN!O147+CSV_CR_SCEN!P147</f>
        <v>0</v>
      </c>
      <c r="N21" s="1125">
        <f>CSV_CR_SCEN!P147</f>
        <v>0</v>
      </c>
      <c r="O21" s="1127">
        <f>CSV_CR_SCEN!S147</f>
        <v>0</v>
      </c>
      <c r="P21" s="270">
        <f>CSV_CR_SCEN!H169+CSV_CR_SCEN!I169</f>
        <v>0</v>
      </c>
      <c r="Q21" s="1126">
        <f>CSV_CR_SCEN!J169</f>
        <v>0</v>
      </c>
      <c r="R21" s="1125">
        <f>CSV_CR_SCEN!N169+CSV_CR_SCEN!O169+CSV_CR_SCEN!P169</f>
        <v>0</v>
      </c>
      <c r="S21" s="1125">
        <f>CSV_CR_SCEN!P169</f>
        <v>0</v>
      </c>
      <c r="T21" s="1127">
        <f>CSV_CR_SCEN!S169</f>
        <v>0</v>
      </c>
      <c r="U21" s="270">
        <f>CSV_CR_SCEN!AW169+CSV_CR_SCEN!BA169+CSV_CR_SCEN!BE169</f>
        <v>0</v>
      </c>
      <c r="V21" s="1126">
        <f>CSV_CR_SCEN!BE169</f>
        <v>0</v>
      </c>
      <c r="W21" s="1125">
        <f>CSV_CR_SCEN!BI169+CSV_CR_SCEN!BM169+CSV_CR_SCEN!BQ169</f>
        <v>0</v>
      </c>
      <c r="X21" s="1125">
        <f>CSV_CR_SCEN!BQ169</f>
        <v>0</v>
      </c>
      <c r="Y21" s="1127">
        <f>CSV_CR_SCEN!CD169</f>
        <v>0</v>
      </c>
      <c r="Z21" s="386"/>
      <c r="AA21" s="270">
        <f>CSV_CR_SCEN!H213+CSV_CR_SCEN!I213</f>
        <v>0</v>
      </c>
      <c r="AB21" s="1126">
        <f>CSV_CR_SCEN!J213</f>
        <v>0</v>
      </c>
      <c r="AC21" s="1125">
        <f>CSV_CR_SCEN!N213+CSV_CR_SCEN!O213+CSV_CR_SCEN!P213</f>
        <v>0</v>
      </c>
      <c r="AD21" s="1125">
        <f>CSV_CR_SCEN!P213</f>
        <v>0</v>
      </c>
      <c r="AE21" s="1127">
        <f>CSV_CR_SCEN!S213</f>
        <v>0</v>
      </c>
      <c r="AF21" s="270">
        <f>CSV_CR_SCEN!H235+CSV_CR_SCEN!I235</f>
        <v>0</v>
      </c>
      <c r="AG21" s="1126">
        <f>CSV_CR_SCEN!J235</f>
        <v>0</v>
      </c>
      <c r="AH21" s="1125">
        <f>CSV_CR_SCEN!N235+CSV_CR_SCEN!O235+CSV_CR_SCEN!P235</f>
        <v>0</v>
      </c>
      <c r="AI21" s="1125">
        <f>CSV_CR_SCEN!P235</f>
        <v>0</v>
      </c>
      <c r="AJ21" s="1127">
        <f>CSV_CR_SCEN!S235</f>
        <v>0</v>
      </c>
      <c r="AK21" s="270">
        <f>CSV_CR_SCEN!AW235+CSV_CR_SCEN!BA235</f>
        <v>0</v>
      </c>
      <c r="AL21" s="1126">
        <f>CSV_CR_SCEN!BE235</f>
        <v>0</v>
      </c>
      <c r="AM21" s="1125">
        <f>CSV_CR_SCEN!BI235+CSV_CR_SCEN!BM235+CSV_CR_SCEN!BQ235</f>
        <v>0</v>
      </c>
      <c r="AN21" s="1125">
        <f>CSV_CR_SCEN!BQ235</f>
        <v>0</v>
      </c>
      <c r="AO21" s="1127">
        <f>CSV_CR_SCEN!CD235</f>
        <v>0</v>
      </c>
    </row>
    <row r="22" spans="1:41" ht="18" customHeight="1">
      <c r="A22" s="298"/>
      <c r="B22" s="96" t="s">
        <v>17</v>
      </c>
      <c r="C22" s="96"/>
      <c r="D22" s="430" t="s">
        <v>145</v>
      </c>
      <c r="E22" s="270">
        <f>CSV_CR_SCEN!H126+CSV_CR_SCEN!I126</f>
        <v>0</v>
      </c>
      <c r="F22" s="1125">
        <f>CSV_CR_SCEN!J126</f>
        <v>0</v>
      </c>
      <c r="G22" s="1125">
        <f>CSV_CR_SCEN!N126+CSV_CR_SCEN!O126+CSV_CR_SCEN!P126</f>
        <v>0</v>
      </c>
      <c r="H22" s="1125">
        <f>CSV_CR_SCEN!P126</f>
        <v>0</v>
      </c>
      <c r="I22" s="1127">
        <f>CSV_CR_SCEN!S126</f>
        <v>0</v>
      </c>
      <c r="J22" s="310"/>
      <c r="K22" s="270">
        <f>CSV_CR_SCEN!H148+CSV_CR_SCEN!I148</f>
        <v>0</v>
      </c>
      <c r="L22" s="1126">
        <f>CSV_CR_SCEN!J148</f>
        <v>0</v>
      </c>
      <c r="M22" s="1125">
        <f>CSV_CR_SCEN!N148+CSV_CR_SCEN!O148+CSV_CR_SCEN!P148</f>
        <v>0</v>
      </c>
      <c r="N22" s="1125">
        <f>CSV_CR_SCEN!P148</f>
        <v>0</v>
      </c>
      <c r="O22" s="1127">
        <f>CSV_CR_SCEN!S148</f>
        <v>0</v>
      </c>
      <c r="P22" s="270">
        <f>CSV_CR_SCEN!H170+CSV_CR_SCEN!I170</f>
        <v>0</v>
      </c>
      <c r="Q22" s="1126">
        <f>CSV_CR_SCEN!J170</f>
        <v>0</v>
      </c>
      <c r="R22" s="1125">
        <f>CSV_CR_SCEN!N170+CSV_CR_SCEN!O170+CSV_CR_SCEN!P170</f>
        <v>0</v>
      </c>
      <c r="S22" s="1125">
        <f>CSV_CR_SCEN!P170</f>
        <v>0</v>
      </c>
      <c r="T22" s="1127">
        <f>CSV_CR_SCEN!S170</f>
        <v>0</v>
      </c>
      <c r="U22" s="270">
        <f>CSV_CR_SCEN!AW170+CSV_CR_SCEN!BA170+CSV_CR_SCEN!BE170</f>
        <v>0</v>
      </c>
      <c r="V22" s="1126">
        <f>CSV_CR_SCEN!BE170</f>
        <v>0</v>
      </c>
      <c r="W22" s="1125">
        <f>CSV_CR_SCEN!BI170+CSV_CR_SCEN!BM170+CSV_CR_SCEN!BQ170</f>
        <v>0</v>
      </c>
      <c r="X22" s="1125">
        <f>CSV_CR_SCEN!BQ170</f>
        <v>0</v>
      </c>
      <c r="Y22" s="1127">
        <f>CSV_CR_SCEN!CD170</f>
        <v>0</v>
      </c>
      <c r="Z22" s="386"/>
      <c r="AA22" s="270">
        <f>CSV_CR_SCEN!H214+CSV_CR_SCEN!I214</f>
        <v>0</v>
      </c>
      <c r="AB22" s="1126">
        <f>CSV_CR_SCEN!J214</f>
        <v>0</v>
      </c>
      <c r="AC22" s="1125">
        <f>CSV_CR_SCEN!N214+CSV_CR_SCEN!O214+CSV_CR_SCEN!P214</f>
        <v>0</v>
      </c>
      <c r="AD22" s="1125">
        <f>CSV_CR_SCEN!P214</f>
        <v>0</v>
      </c>
      <c r="AE22" s="1127">
        <f>CSV_CR_SCEN!S214</f>
        <v>0</v>
      </c>
      <c r="AF22" s="270">
        <f>CSV_CR_SCEN!H236+CSV_CR_SCEN!I236</f>
        <v>0</v>
      </c>
      <c r="AG22" s="1126">
        <f>CSV_CR_SCEN!J236</f>
        <v>0</v>
      </c>
      <c r="AH22" s="1125">
        <f>CSV_CR_SCEN!N236+CSV_CR_SCEN!O236+CSV_CR_SCEN!P236</f>
        <v>0</v>
      </c>
      <c r="AI22" s="1125">
        <f>CSV_CR_SCEN!P236</f>
        <v>0</v>
      </c>
      <c r="AJ22" s="1127">
        <f>CSV_CR_SCEN!S236</f>
        <v>0</v>
      </c>
      <c r="AK22" s="270">
        <f>CSV_CR_SCEN!AW236+CSV_CR_SCEN!BA236</f>
        <v>0</v>
      </c>
      <c r="AL22" s="1126">
        <f>CSV_CR_SCEN!BE236</f>
        <v>0</v>
      </c>
      <c r="AM22" s="1125">
        <f>CSV_CR_SCEN!BI236+CSV_CR_SCEN!BM236+CSV_CR_SCEN!BQ236</f>
        <v>0</v>
      </c>
      <c r="AN22" s="1125">
        <f>CSV_CR_SCEN!BQ236</f>
        <v>0</v>
      </c>
      <c r="AO22" s="1127">
        <f>CSV_CR_SCEN!CD236</f>
        <v>0</v>
      </c>
    </row>
    <row r="23" spans="1:41" ht="18" customHeight="1">
      <c r="A23" s="298"/>
      <c r="B23" s="96" t="s">
        <v>13</v>
      </c>
      <c r="C23" s="96"/>
      <c r="D23" s="430" t="s">
        <v>181</v>
      </c>
      <c r="E23" s="270">
        <f>CSV_CR_SCEN!H127+CSV_CR_SCEN!I127</f>
        <v>0</v>
      </c>
      <c r="F23" s="1125">
        <f>CSV_CR_SCEN!J127</f>
        <v>0</v>
      </c>
      <c r="G23" s="1125">
        <f>CSV_CR_SCEN!N127+CSV_CR_SCEN!O127+CSV_CR_SCEN!P127</f>
        <v>0</v>
      </c>
      <c r="H23" s="1125">
        <f>CSV_CR_SCEN!P127</f>
        <v>0</v>
      </c>
      <c r="I23" s="1127">
        <f>CSV_CR_SCEN!S127</f>
        <v>0</v>
      </c>
      <c r="J23" s="310"/>
      <c r="K23" s="270">
        <f>CSV_CR_SCEN!H149+CSV_CR_SCEN!I149</f>
        <v>0</v>
      </c>
      <c r="L23" s="1126">
        <f>CSV_CR_SCEN!J149</f>
        <v>0</v>
      </c>
      <c r="M23" s="1125">
        <f>CSV_CR_SCEN!N149+CSV_CR_SCEN!O149+CSV_CR_SCEN!P149</f>
        <v>0</v>
      </c>
      <c r="N23" s="1125">
        <f>CSV_CR_SCEN!P149</f>
        <v>0</v>
      </c>
      <c r="O23" s="1127">
        <f>CSV_CR_SCEN!S149</f>
        <v>0</v>
      </c>
      <c r="P23" s="270">
        <f>CSV_CR_SCEN!H171+CSV_CR_SCEN!I171</f>
        <v>0</v>
      </c>
      <c r="Q23" s="1126">
        <f>CSV_CR_SCEN!J171</f>
        <v>0</v>
      </c>
      <c r="R23" s="1125">
        <f>CSV_CR_SCEN!N171+CSV_CR_SCEN!O171+CSV_CR_SCEN!P171</f>
        <v>0</v>
      </c>
      <c r="S23" s="1125">
        <f>CSV_CR_SCEN!P171</f>
        <v>0</v>
      </c>
      <c r="T23" s="1127">
        <f>CSV_CR_SCEN!S171</f>
        <v>0</v>
      </c>
      <c r="U23" s="270">
        <f>CSV_CR_SCEN!AW171+CSV_CR_SCEN!BA171+CSV_CR_SCEN!BE171</f>
        <v>0</v>
      </c>
      <c r="V23" s="1126">
        <f>CSV_CR_SCEN!BE171</f>
        <v>0</v>
      </c>
      <c r="W23" s="1125">
        <f>CSV_CR_SCEN!BI171+CSV_CR_SCEN!BM171+CSV_CR_SCEN!BQ171</f>
        <v>0</v>
      </c>
      <c r="X23" s="1125">
        <f>CSV_CR_SCEN!BQ171</f>
        <v>0</v>
      </c>
      <c r="Y23" s="1127">
        <f>CSV_CR_SCEN!CD171</f>
        <v>0</v>
      </c>
      <c r="Z23" s="386"/>
      <c r="AA23" s="270">
        <f>CSV_CR_SCEN!H215+CSV_CR_SCEN!I215</f>
        <v>0</v>
      </c>
      <c r="AB23" s="1126">
        <f>CSV_CR_SCEN!J215</f>
        <v>0</v>
      </c>
      <c r="AC23" s="1125">
        <f>CSV_CR_SCEN!N215+CSV_CR_SCEN!O215+CSV_CR_SCEN!P215</f>
        <v>0</v>
      </c>
      <c r="AD23" s="1125">
        <f>CSV_CR_SCEN!P215</f>
        <v>0</v>
      </c>
      <c r="AE23" s="1127">
        <f>CSV_CR_SCEN!S215</f>
        <v>0</v>
      </c>
      <c r="AF23" s="270">
        <f>CSV_CR_SCEN!H237+CSV_CR_SCEN!I237</f>
        <v>0</v>
      </c>
      <c r="AG23" s="1126">
        <f>CSV_CR_SCEN!J237</f>
        <v>0</v>
      </c>
      <c r="AH23" s="1125">
        <f>CSV_CR_SCEN!N237+CSV_CR_SCEN!O237+CSV_CR_SCEN!P237</f>
        <v>0</v>
      </c>
      <c r="AI23" s="1125">
        <f>CSV_CR_SCEN!P237</f>
        <v>0</v>
      </c>
      <c r="AJ23" s="1127">
        <f>CSV_CR_SCEN!S237</f>
        <v>0</v>
      </c>
      <c r="AK23" s="270">
        <f>CSV_CR_SCEN!AW237+CSV_CR_SCEN!BA237</f>
        <v>0</v>
      </c>
      <c r="AL23" s="1126">
        <f>CSV_CR_SCEN!BE237</f>
        <v>0</v>
      </c>
      <c r="AM23" s="1125">
        <f>CSV_CR_SCEN!BI237+CSV_CR_SCEN!BM237+CSV_CR_SCEN!BQ237</f>
        <v>0</v>
      </c>
      <c r="AN23" s="1125">
        <f>CSV_CR_SCEN!BQ237</f>
        <v>0</v>
      </c>
      <c r="AO23" s="1127">
        <f>CSV_CR_SCEN!CD237</f>
        <v>0</v>
      </c>
    </row>
    <row r="24" spans="1:41" ht="18" customHeight="1">
      <c r="A24" s="298"/>
      <c r="B24" s="96" t="s">
        <v>13</v>
      </c>
      <c r="C24" s="108" t="s">
        <v>98</v>
      </c>
      <c r="D24" s="432" t="s">
        <v>146</v>
      </c>
      <c r="E24" s="270">
        <f>CSV_CR_SCEN!H128+CSV_CR_SCEN!I128</f>
        <v>0</v>
      </c>
      <c r="F24" s="1125">
        <f>CSV_CR_SCEN!J128</f>
        <v>0</v>
      </c>
      <c r="G24" s="1125">
        <f>CSV_CR_SCEN!N128+CSV_CR_SCEN!O128+CSV_CR_SCEN!P128</f>
        <v>0</v>
      </c>
      <c r="H24" s="1125">
        <f>CSV_CR_SCEN!P128</f>
        <v>0</v>
      </c>
      <c r="I24" s="1127">
        <f>CSV_CR_SCEN!S128</f>
        <v>0</v>
      </c>
      <c r="J24" s="310"/>
      <c r="K24" s="270">
        <f>CSV_CR_SCEN!H150+CSV_CR_SCEN!I150</f>
        <v>0</v>
      </c>
      <c r="L24" s="1126">
        <f>CSV_CR_SCEN!J150</f>
        <v>0</v>
      </c>
      <c r="M24" s="1125">
        <f>CSV_CR_SCEN!N150+CSV_CR_SCEN!O150+CSV_CR_SCEN!P150</f>
        <v>0</v>
      </c>
      <c r="N24" s="1125">
        <f>CSV_CR_SCEN!P150</f>
        <v>0</v>
      </c>
      <c r="O24" s="1127">
        <f>CSV_CR_SCEN!S150</f>
        <v>0</v>
      </c>
      <c r="P24" s="270">
        <f>CSV_CR_SCEN!H172+CSV_CR_SCEN!I172</f>
        <v>0</v>
      </c>
      <c r="Q24" s="1126">
        <f>CSV_CR_SCEN!J172</f>
        <v>0</v>
      </c>
      <c r="R24" s="1125">
        <f>CSV_CR_SCEN!N172+CSV_CR_SCEN!O172+CSV_CR_SCEN!P172</f>
        <v>0</v>
      </c>
      <c r="S24" s="1125">
        <f>CSV_CR_SCEN!P172</f>
        <v>0</v>
      </c>
      <c r="T24" s="1127">
        <f>CSV_CR_SCEN!S172</f>
        <v>0</v>
      </c>
      <c r="U24" s="270">
        <f>CSV_CR_SCEN!AW172+CSV_CR_SCEN!BA172+CSV_CR_SCEN!BE172</f>
        <v>0</v>
      </c>
      <c r="V24" s="1126">
        <f>CSV_CR_SCEN!BE172</f>
        <v>0</v>
      </c>
      <c r="W24" s="1125">
        <f>CSV_CR_SCEN!BI172+CSV_CR_SCEN!BM172+CSV_CR_SCEN!BQ172</f>
        <v>0</v>
      </c>
      <c r="X24" s="1125">
        <f>CSV_CR_SCEN!BQ172</f>
        <v>0</v>
      </c>
      <c r="Y24" s="1127">
        <f>CSV_CR_SCEN!CD172</f>
        <v>0</v>
      </c>
      <c r="Z24" s="386"/>
      <c r="AA24" s="270">
        <f>CSV_CR_SCEN!H216+CSV_CR_SCEN!I216</f>
        <v>0</v>
      </c>
      <c r="AB24" s="1126">
        <f>CSV_CR_SCEN!J216</f>
        <v>0</v>
      </c>
      <c r="AC24" s="1125">
        <f>CSV_CR_SCEN!N216+CSV_CR_SCEN!O216+CSV_CR_SCEN!P216</f>
        <v>0</v>
      </c>
      <c r="AD24" s="1125">
        <f>CSV_CR_SCEN!P216</f>
        <v>0</v>
      </c>
      <c r="AE24" s="1127">
        <f>CSV_CR_SCEN!S216</f>
        <v>0</v>
      </c>
      <c r="AF24" s="270">
        <f>CSV_CR_SCEN!H238+CSV_CR_SCEN!I238</f>
        <v>0</v>
      </c>
      <c r="AG24" s="1126">
        <f>CSV_CR_SCEN!J238</f>
        <v>0</v>
      </c>
      <c r="AH24" s="1125">
        <f>CSV_CR_SCEN!N238+CSV_CR_SCEN!O238+CSV_CR_SCEN!P238</f>
        <v>0</v>
      </c>
      <c r="AI24" s="1125">
        <f>CSV_CR_SCEN!P238</f>
        <v>0</v>
      </c>
      <c r="AJ24" s="1127">
        <f>CSV_CR_SCEN!S238</f>
        <v>0</v>
      </c>
      <c r="AK24" s="270">
        <f>CSV_CR_SCEN!AW238+CSV_CR_SCEN!BA238</f>
        <v>0</v>
      </c>
      <c r="AL24" s="1126">
        <f>CSV_CR_SCEN!BE238</f>
        <v>0</v>
      </c>
      <c r="AM24" s="1125">
        <f>CSV_CR_SCEN!BI238+CSV_CR_SCEN!BM238+CSV_CR_SCEN!BQ238</f>
        <v>0</v>
      </c>
      <c r="AN24" s="1125">
        <f>CSV_CR_SCEN!BQ238</f>
        <v>0</v>
      </c>
      <c r="AO24" s="1127">
        <f>CSV_CR_SCEN!CD238</f>
        <v>0</v>
      </c>
    </row>
    <row r="25" spans="1:41" ht="18" customHeight="1">
      <c r="A25" s="298"/>
      <c r="B25" s="96" t="s">
        <v>19</v>
      </c>
      <c r="C25" s="96"/>
      <c r="D25" s="432" t="s">
        <v>153</v>
      </c>
      <c r="E25" s="270">
        <f>CSV_CR_SCEN!H129+CSV_CR_SCEN!I129</f>
        <v>0</v>
      </c>
      <c r="F25" s="1125">
        <f>CSV_CR_SCEN!J129</f>
        <v>0</v>
      </c>
      <c r="G25" s="1125">
        <f>CSV_CR_SCEN!N129+CSV_CR_SCEN!O129+CSV_CR_SCEN!P129</f>
        <v>0</v>
      </c>
      <c r="H25" s="1125">
        <f>CSV_CR_SCEN!P129</f>
        <v>0</v>
      </c>
      <c r="I25" s="1127">
        <f>CSV_CR_SCEN!S129</f>
        <v>0</v>
      </c>
      <c r="J25" s="310"/>
      <c r="K25" s="270">
        <f>CSV_CR_SCEN!H151+CSV_CR_SCEN!I151</f>
        <v>0</v>
      </c>
      <c r="L25" s="1126">
        <f>CSV_CR_SCEN!J151</f>
        <v>0</v>
      </c>
      <c r="M25" s="1125">
        <f>CSV_CR_SCEN!N151+CSV_CR_SCEN!O151+CSV_CR_SCEN!P151</f>
        <v>0</v>
      </c>
      <c r="N25" s="1125">
        <f>CSV_CR_SCEN!P151</f>
        <v>0</v>
      </c>
      <c r="O25" s="1127">
        <f>CSV_CR_SCEN!S151</f>
        <v>0</v>
      </c>
      <c r="P25" s="270">
        <f>CSV_CR_SCEN!H173+CSV_CR_SCEN!I173</f>
        <v>0</v>
      </c>
      <c r="Q25" s="1126">
        <f>CSV_CR_SCEN!J173</f>
        <v>0</v>
      </c>
      <c r="R25" s="1125">
        <f>CSV_CR_SCEN!N173+CSV_CR_SCEN!O173+CSV_CR_SCEN!P173</f>
        <v>0</v>
      </c>
      <c r="S25" s="1125">
        <f>CSV_CR_SCEN!P173</f>
        <v>0</v>
      </c>
      <c r="T25" s="1127">
        <f>CSV_CR_SCEN!S173</f>
        <v>0</v>
      </c>
      <c r="U25" s="270">
        <f>CSV_CR_SCEN!AW173+CSV_CR_SCEN!BA173+CSV_CR_SCEN!BE173</f>
        <v>0</v>
      </c>
      <c r="V25" s="1126">
        <f>CSV_CR_SCEN!BE173</f>
        <v>0</v>
      </c>
      <c r="W25" s="1125">
        <f>CSV_CR_SCEN!BI173+CSV_CR_SCEN!BM173+CSV_CR_SCEN!BQ173</f>
        <v>0</v>
      </c>
      <c r="X25" s="1125">
        <f>CSV_CR_SCEN!BQ173</f>
        <v>0</v>
      </c>
      <c r="Y25" s="1127">
        <f>CSV_CR_SCEN!CD173</f>
        <v>0</v>
      </c>
      <c r="Z25" s="386"/>
      <c r="AA25" s="270">
        <f>CSV_CR_SCEN!H217+CSV_CR_SCEN!I217</f>
        <v>0</v>
      </c>
      <c r="AB25" s="1126">
        <f>CSV_CR_SCEN!J217</f>
        <v>0</v>
      </c>
      <c r="AC25" s="1125">
        <f>CSV_CR_SCEN!N217+CSV_CR_SCEN!O217+CSV_CR_SCEN!P217</f>
        <v>0</v>
      </c>
      <c r="AD25" s="1125">
        <f>CSV_CR_SCEN!P217</f>
        <v>0</v>
      </c>
      <c r="AE25" s="1127">
        <f>CSV_CR_SCEN!S217</f>
        <v>0</v>
      </c>
      <c r="AF25" s="270">
        <f>CSV_CR_SCEN!H239+CSV_CR_SCEN!I239</f>
        <v>0</v>
      </c>
      <c r="AG25" s="1126">
        <f>CSV_CR_SCEN!J239</f>
        <v>0</v>
      </c>
      <c r="AH25" s="1125">
        <f>CSV_CR_SCEN!N239+CSV_CR_SCEN!O239+CSV_CR_SCEN!P239</f>
        <v>0</v>
      </c>
      <c r="AI25" s="1125">
        <f>CSV_CR_SCEN!P239</f>
        <v>0</v>
      </c>
      <c r="AJ25" s="1127">
        <f>CSV_CR_SCEN!S239</f>
        <v>0</v>
      </c>
      <c r="AK25" s="270">
        <f>CSV_CR_SCEN!AW239+CSV_CR_SCEN!BA239</f>
        <v>0</v>
      </c>
      <c r="AL25" s="1126">
        <f>CSV_CR_SCEN!BE239</f>
        <v>0</v>
      </c>
      <c r="AM25" s="1125">
        <f>CSV_CR_SCEN!BI239+CSV_CR_SCEN!BM239+CSV_CR_SCEN!BQ239</f>
        <v>0</v>
      </c>
      <c r="AN25" s="1125">
        <f>CSV_CR_SCEN!BQ239</f>
        <v>0</v>
      </c>
      <c r="AO25" s="1127">
        <f>CSV_CR_SCEN!CD239</f>
        <v>0</v>
      </c>
    </row>
    <row r="26" spans="1:41" ht="18" customHeight="1">
      <c r="A26" s="298"/>
      <c r="B26" s="96" t="s">
        <v>19</v>
      </c>
      <c r="C26" s="108" t="s">
        <v>98</v>
      </c>
      <c r="D26" s="430" t="s">
        <v>148</v>
      </c>
      <c r="E26" s="270">
        <f>CSV_CR_SCEN!H130+CSV_CR_SCEN!I130</f>
        <v>0</v>
      </c>
      <c r="F26" s="1125">
        <f>CSV_CR_SCEN!J130</f>
        <v>0</v>
      </c>
      <c r="G26" s="1125">
        <f>CSV_CR_SCEN!N130+CSV_CR_SCEN!O130+CSV_CR_SCEN!P130</f>
        <v>0</v>
      </c>
      <c r="H26" s="1125">
        <f>CSV_CR_SCEN!P130</f>
        <v>0</v>
      </c>
      <c r="I26" s="1127">
        <f>CSV_CR_SCEN!S130</f>
        <v>0</v>
      </c>
      <c r="J26" s="310"/>
      <c r="K26" s="270">
        <f>CSV_CR_SCEN!H152+CSV_CR_SCEN!I152</f>
        <v>0</v>
      </c>
      <c r="L26" s="1126">
        <f>CSV_CR_SCEN!J152</f>
        <v>0</v>
      </c>
      <c r="M26" s="1125">
        <f>CSV_CR_SCEN!N152+CSV_CR_SCEN!O152+CSV_CR_SCEN!P152</f>
        <v>0</v>
      </c>
      <c r="N26" s="1125">
        <f>CSV_CR_SCEN!P152</f>
        <v>0</v>
      </c>
      <c r="O26" s="1127">
        <f>CSV_CR_SCEN!S152</f>
        <v>0</v>
      </c>
      <c r="P26" s="270">
        <f>CSV_CR_SCEN!H174+CSV_CR_SCEN!I174</f>
        <v>0</v>
      </c>
      <c r="Q26" s="1126">
        <f>CSV_CR_SCEN!J174</f>
        <v>0</v>
      </c>
      <c r="R26" s="1125">
        <f>CSV_CR_SCEN!N174+CSV_CR_SCEN!O174+CSV_CR_SCEN!P174</f>
        <v>0</v>
      </c>
      <c r="S26" s="1125">
        <f>CSV_CR_SCEN!P174</f>
        <v>0</v>
      </c>
      <c r="T26" s="1127">
        <f>CSV_CR_SCEN!S174</f>
        <v>0</v>
      </c>
      <c r="U26" s="270">
        <f>CSV_CR_SCEN!AW174+CSV_CR_SCEN!BA174+CSV_CR_SCEN!BE174</f>
        <v>0</v>
      </c>
      <c r="V26" s="1126">
        <f>CSV_CR_SCEN!BE174</f>
        <v>0</v>
      </c>
      <c r="W26" s="1125">
        <f>CSV_CR_SCEN!BI174+CSV_CR_SCEN!BM174+CSV_CR_SCEN!BQ174</f>
        <v>0</v>
      </c>
      <c r="X26" s="1125">
        <f>CSV_CR_SCEN!BQ174</f>
        <v>0</v>
      </c>
      <c r="Y26" s="1127">
        <f>CSV_CR_SCEN!CD174</f>
        <v>0</v>
      </c>
      <c r="Z26" s="386"/>
      <c r="AA26" s="270">
        <f>CSV_CR_SCEN!H218+CSV_CR_SCEN!I218</f>
        <v>0</v>
      </c>
      <c r="AB26" s="1126">
        <f>CSV_CR_SCEN!J218</f>
        <v>0</v>
      </c>
      <c r="AC26" s="1125">
        <f>CSV_CR_SCEN!N218+CSV_CR_SCEN!O218+CSV_CR_SCEN!P218</f>
        <v>0</v>
      </c>
      <c r="AD26" s="1125">
        <f>CSV_CR_SCEN!P218</f>
        <v>0</v>
      </c>
      <c r="AE26" s="1127">
        <f>CSV_CR_SCEN!S218</f>
        <v>0</v>
      </c>
      <c r="AF26" s="270">
        <f>CSV_CR_SCEN!H240+CSV_CR_SCEN!I240</f>
        <v>0</v>
      </c>
      <c r="AG26" s="1126">
        <f>CSV_CR_SCEN!J240</f>
        <v>0</v>
      </c>
      <c r="AH26" s="1125">
        <f>CSV_CR_SCEN!N240+CSV_CR_SCEN!O240+CSV_CR_SCEN!P240</f>
        <v>0</v>
      </c>
      <c r="AI26" s="1125">
        <f>CSV_CR_SCEN!P240</f>
        <v>0</v>
      </c>
      <c r="AJ26" s="1127">
        <f>CSV_CR_SCEN!S240</f>
        <v>0</v>
      </c>
      <c r="AK26" s="270">
        <f>CSV_CR_SCEN!AW240+CSV_CR_SCEN!BA240</f>
        <v>0</v>
      </c>
      <c r="AL26" s="1126">
        <f>CSV_CR_SCEN!BE240</f>
        <v>0</v>
      </c>
      <c r="AM26" s="1125">
        <f>CSV_CR_SCEN!BI240+CSV_CR_SCEN!BM240+CSV_CR_SCEN!BQ240</f>
        <v>0</v>
      </c>
      <c r="AN26" s="1125">
        <f>CSV_CR_SCEN!BQ240</f>
        <v>0</v>
      </c>
      <c r="AO26" s="1127">
        <f>CSV_CR_SCEN!CD240</f>
        <v>0</v>
      </c>
    </row>
    <row r="27" spans="1:41" ht="18" customHeight="1">
      <c r="A27" s="298"/>
      <c r="B27" s="96" t="s">
        <v>25</v>
      </c>
      <c r="C27" s="96"/>
      <c r="D27" s="432" t="s">
        <v>146</v>
      </c>
      <c r="E27" s="270">
        <f>CSV_CR_SCEN!H131+CSV_CR_SCEN!I131</f>
        <v>0</v>
      </c>
      <c r="F27" s="1125">
        <f>CSV_CR_SCEN!J131</f>
        <v>0</v>
      </c>
      <c r="G27" s="1125">
        <f>CSV_CR_SCEN!N131+CSV_CR_SCEN!O131+CSV_CR_SCEN!P131</f>
        <v>0</v>
      </c>
      <c r="H27" s="1125">
        <f>CSV_CR_SCEN!P131</f>
        <v>0</v>
      </c>
      <c r="I27" s="1127">
        <f>CSV_CR_SCEN!S131</f>
        <v>0</v>
      </c>
      <c r="J27" s="310"/>
      <c r="K27" s="270">
        <f>CSV_CR_SCEN!H153+CSV_CR_SCEN!I153</f>
        <v>0</v>
      </c>
      <c r="L27" s="1126">
        <f>CSV_CR_SCEN!J153</f>
        <v>0</v>
      </c>
      <c r="M27" s="1125">
        <f>CSV_CR_SCEN!N153+CSV_CR_SCEN!O153+CSV_CR_SCEN!P153</f>
        <v>0</v>
      </c>
      <c r="N27" s="1125">
        <f>CSV_CR_SCEN!P153</f>
        <v>0</v>
      </c>
      <c r="O27" s="1127">
        <f>CSV_CR_SCEN!S153</f>
        <v>0</v>
      </c>
      <c r="P27" s="270">
        <f>CSV_CR_SCEN!H175+CSV_CR_SCEN!I175</f>
        <v>0</v>
      </c>
      <c r="Q27" s="1126">
        <f>CSV_CR_SCEN!J175</f>
        <v>0</v>
      </c>
      <c r="R27" s="1125">
        <f>CSV_CR_SCEN!N175+CSV_CR_SCEN!O175+CSV_CR_SCEN!P175</f>
        <v>0</v>
      </c>
      <c r="S27" s="1125">
        <f>CSV_CR_SCEN!P175</f>
        <v>0</v>
      </c>
      <c r="T27" s="1127">
        <f>CSV_CR_SCEN!S175</f>
        <v>0</v>
      </c>
      <c r="U27" s="270">
        <f>CSV_CR_SCEN!AW175+CSV_CR_SCEN!BA175+CSV_CR_SCEN!BE175</f>
        <v>0</v>
      </c>
      <c r="V27" s="1126">
        <f>CSV_CR_SCEN!BE175</f>
        <v>0</v>
      </c>
      <c r="W27" s="1125">
        <f>CSV_CR_SCEN!BI175+CSV_CR_SCEN!BM175+CSV_CR_SCEN!BQ175</f>
        <v>0</v>
      </c>
      <c r="X27" s="1125">
        <f>CSV_CR_SCEN!BQ175</f>
        <v>0</v>
      </c>
      <c r="Y27" s="1127">
        <f>CSV_CR_SCEN!CD175</f>
        <v>0</v>
      </c>
      <c r="Z27" s="386"/>
      <c r="AA27" s="270">
        <f>CSV_CR_SCEN!H219+CSV_CR_SCEN!I219</f>
        <v>0</v>
      </c>
      <c r="AB27" s="1126">
        <f>CSV_CR_SCEN!J219</f>
        <v>0</v>
      </c>
      <c r="AC27" s="1125">
        <f>CSV_CR_SCEN!N219+CSV_CR_SCEN!O219+CSV_CR_SCEN!P219</f>
        <v>0</v>
      </c>
      <c r="AD27" s="1125">
        <f>CSV_CR_SCEN!P219</f>
        <v>0</v>
      </c>
      <c r="AE27" s="1127">
        <f>CSV_CR_SCEN!S219</f>
        <v>0</v>
      </c>
      <c r="AF27" s="270">
        <f>CSV_CR_SCEN!H241+CSV_CR_SCEN!I241</f>
        <v>0</v>
      </c>
      <c r="AG27" s="1126">
        <f>CSV_CR_SCEN!J241</f>
        <v>0</v>
      </c>
      <c r="AH27" s="1125">
        <f>CSV_CR_SCEN!N241+CSV_CR_SCEN!O241+CSV_CR_SCEN!P241</f>
        <v>0</v>
      </c>
      <c r="AI27" s="1125">
        <f>CSV_CR_SCEN!P241</f>
        <v>0</v>
      </c>
      <c r="AJ27" s="1127">
        <f>CSV_CR_SCEN!S241</f>
        <v>0</v>
      </c>
      <c r="AK27" s="270">
        <f>CSV_CR_SCEN!AW241+CSV_CR_SCEN!BA241</f>
        <v>0</v>
      </c>
      <c r="AL27" s="1126">
        <f>CSV_CR_SCEN!BE241</f>
        <v>0</v>
      </c>
      <c r="AM27" s="1125">
        <f>CSV_CR_SCEN!BI241+CSV_CR_SCEN!BM241+CSV_CR_SCEN!BQ241</f>
        <v>0</v>
      </c>
      <c r="AN27" s="1125">
        <f>CSV_CR_SCEN!BQ241</f>
        <v>0</v>
      </c>
      <c r="AO27" s="1127">
        <f>CSV_CR_SCEN!CD241</f>
        <v>0</v>
      </c>
    </row>
    <row r="28" spans="1:41" ht="18" customHeight="1">
      <c r="A28" s="298"/>
      <c r="B28" s="96" t="s">
        <v>25</v>
      </c>
      <c r="C28" s="108" t="s">
        <v>98</v>
      </c>
      <c r="D28" s="432" t="s">
        <v>186</v>
      </c>
      <c r="E28" s="270">
        <f>CSV_CR_SCEN!H132+CSV_CR_SCEN!I132</f>
        <v>0</v>
      </c>
      <c r="F28" s="1125">
        <f>CSV_CR_SCEN!J132</f>
        <v>0</v>
      </c>
      <c r="G28" s="1125">
        <f>CSV_CR_SCEN!N132+CSV_CR_SCEN!O132+CSV_CR_SCEN!P132</f>
        <v>0</v>
      </c>
      <c r="H28" s="1125">
        <f>CSV_CR_SCEN!P132</f>
        <v>0</v>
      </c>
      <c r="I28" s="1127">
        <f>CSV_CR_SCEN!S132</f>
        <v>0</v>
      </c>
      <c r="J28" s="310"/>
      <c r="K28" s="270">
        <f>CSV_CR_SCEN!H154+CSV_CR_SCEN!I154</f>
        <v>0</v>
      </c>
      <c r="L28" s="1126">
        <f>CSV_CR_SCEN!J154</f>
        <v>0</v>
      </c>
      <c r="M28" s="1125">
        <f>CSV_CR_SCEN!N154+CSV_CR_SCEN!O154+CSV_CR_SCEN!P154</f>
        <v>0</v>
      </c>
      <c r="N28" s="1125">
        <f>CSV_CR_SCEN!P154</f>
        <v>0</v>
      </c>
      <c r="O28" s="1127">
        <f>CSV_CR_SCEN!S154</f>
        <v>0</v>
      </c>
      <c r="P28" s="270">
        <f>CSV_CR_SCEN!H176+CSV_CR_SCEN!I176</f>
        <v>0</v>
      </c>
      <c r="Q28" s="1126">
        <f>CSV_CR_SCEN!J176</f>
        <v>0</v>
      </c>
      <c r="R28" s="1125">
        <f>CSV_CR_SCEN!N176+CSV_CR_SCEN!O176+CSV_CR_SCEN!P176</f>
        <v>0</v>
      </c>
      <c r="S28" s="1125">
        <f>CSV_CR_SCEN!P176</f>
        <v>0</v>
      </c>
      <c r="T28" s="1127">
        <f>CSV_CR_SCEN!S176</f>
        <v>0</v>
      </c>
      <c r="U28" s="270">
        <f>CSV_CR_SCEN!AW176+CSV_CR_SCEN!BA176+CSV_CR_SCEN!BE176</f>
        <v>0</v>
      </c>
      <c r="V28" s="1126">
        <f>CSV_CR_SCEN!BE176</f>
        <v>0</v>
      </c>
      <c r="W28" s="1125">
        <f>CSV_CR_SCEN!BI176+CSV_CR_SCEN!BM176+CSV_CR_SCEN!BQ176</f>
        <v>0</v>
      </c>
      <c r="X28" s="1125">
        <f>CSV_CR_SCEN!BQ176</f>
        <v>0</v>
      </c>
      <c r="Y28" s="1127">
        <f>CSV_CR_SCEN!CD176</f>
        <v>0</v>
      </c>
      <c r="Z28" s="386"/>
      <c r="AA28" s="270">
        <f>CSV_CR_SCEN!H220+CSV_CR_SCEN!I220</f>
        <v>0</v>
      </c>
      <c r="AB28" s="1126">
        <f>CSV_CR_SCEN!J220</f>
        <v>0</v>
      </c>
      <c r="AC28" s="1125">
        <f>CSV_CR_SCEN!N220+CSV_CR_SCEN!O220+CSV_CR_SCEN!P220</f>
        <v>0</v>
      </c>
      <c r="AD28" s="1125">
        <f>CSV_CR_SCEN!P220</f>
        <v>0</v>
      </c>
      <c r="AE28" s="1127">
        <f>CSV_CR_SCEN!S220</f>
        <v>0</v>
      </c>
      <c r="AF28" s="270">
        <f>CSV_CR_SCEN!H242+CSV_CR_SCEN!I242</f>
        <v>0</v>
      </c>
      <c r="AG28" s="1126">
        <f>CSV_CR_SCEN!J242</f>
        <v>0</v>
      </c>
      <c r="AH28" s="1125">
        <f>CSV_CR_SCEN!N242+CSV_CR_SCEN!O242+CSV_CR_SCEN!P242</f>
        <v>0</v>
      </c>
      <c r="AI28" s="1125">
        <f>CSV_CR_SCEN!P242</f>
        <v>0</v>
      </c>
      <c r="AJ28" s="1127">
        <f>CSV_CR_SCEN!S242</f>
        <v>0</v>
      </c>
      <c r="AK28" s="270">
        <f>CSV_CR_SCEN!AW242+CSV_CR_SCEN!BA242</f>
        <v>0</v>
      </c>
      <c r="AL28" s="1126">
        <f>CSV_CR_SCEN!BE242</f>
        <v>0</v>
      </c>
      <c r="AM28" s="1125">
        <f>CSV_CR_SCEN!BI242+CSV_CR_SCEN!BM242+CSV_CR_SCEN!BQ242</f>
        <v>0</v>
      </c>
      <c r="AN28" s="1125">
        <f>CSV_CR_SCEN!BQ242</f>
        <v>0</v>
      </c>
      <c r="AO28" s="1127">
        <f>CSV_CR_SCEN!CD242</f>
        <v>0</v>
      </c>
    </row>
    <row r="29" spans="1:41" ht="18" customHeight="1">
      <c r="A29" s="298"/>
      <c r="B29" s="96" t="s">
        <v>26</v>
      </c>
      <c r="C29" s="96"/>
      <c r="D29" s="430" t="s">
        <v>185</v>
      </c>
      <c r="E29" s="270">
        <f>CSV_CR_SCEN!H133+CSV_CR_SCEN!I133</f>
        <v>0</v>
      </c>
      <c r="F29" s="1125">
        <f>CSV_CR_SCEN!J133</f>
        <v>0</v>
      </c>
      <c r="G29" s="1125">
        <f>CSV_CR_SCEN!N133+CSV_CR_SCEN!O133+CSV_CR_SCEN!P133</f>
        <v>0</v>
      </c>
      <c r="H29" s="1125">
        <f>CSV_CR_SCEN!P133</f>
        <v>0</v>
      </c>
      <c r="I29" s="1127">
        <f>CSV_CR_SCEN!S133</f>
        <v>0</v>
      </c>
      <c r="J29" s="310"/>
      <c r="K29" s="270">
        <f>CSV_CR_SCEN!H155+CSV_CR_SCEN!I155</f>
        <v>0</v>
      </c>
      <c r="L29" s="1126">
        <f>CSV_CR_SCEN!J155</f>
        <v>0</v>
      </c>
      <c r="M29" s="1125">
        <f>CSV_CR_SCEN!N155+CSV_CR_SCEN!O155+CSV_CR_SCEN!P155</f>
        <v>0</v>
      </c>
      <c r="N29" s="1125">
        <f>CSV_CR_SCEN!P155</f>
        <v>0</v>
      </c>
      <c r="O29" s="1127">
        <f>CSV_CR_SCEN!S155</f>
        <v>0</v>
      </c>
      <c r="P29" s="270">
        <f>CSV_CR_SCEN!H177+CSV_CR_SCEN!I177</f>
        <v>0</v>
      </c>
      <c r="Q29" s="1126">
        <f>CSV_CR_SCEN!J177</f>
        <v>0</v>
      </c>
      <c r="R29" s="1125">
        <f>CSV_CR_SCEN!N177+CSV_CR_SCEN!O177+CSV_CR_SCEN!P177</f>
        <v>0</v>
      </c>
      <c r="S29" s="1125">
        <f>CSV_CR_SCEN!P177</f>
        <v>0</v>
      </c>
      <c r="T29" s="1127">
        <f>CSV_CR_SCEN!S177</f>
        <v>0</v>
      </c>
      <c r="U29" s="270">
        <f>CSV_CR_SCEN!AW177+CSV_CR_SCEN!BA177+CSV_CR_SCEN!BE177</f>
        <v>0</v>
      </c>
      <c r="V29" s="1126">
        <f>CSV_CR_SCEN!BE177</f>
        <v>0</v>
      </c>
      <c r="W29" s="1125">
        <f>CSV_CR_SCEN!BI177+CSV_CR_SCEN!BM177+CSV_CR_SCEN!BQ177</f>
        <v>0</v>
      </c>
      <c r="X29" s="1125">
        <f>CSV_CR_SCEN!BQ177</f>
        <v>0</v>
      </c>
      <c r="Y29" s="1127">
        <f>CSV_CR_SCEN!CD177</f>
        <v>0</v>
      </c>
      <c r="Z29" s="386"/>
      <c r="AA29" s="270">
        <f>CSV_CR_SCEN!H221+CSV_CR_SCEN!I221</f>
        <v>0</v>
      </c>
      <c r="AB29" s="1126">
        <f>CSV_CR_SCEN!J221</f>
        <v>0</v>
      </c>
      <c r="AC29" s="1125">
        <f>CSV_CR_SCEN!N221+CSV_CR_SCEN!O221+CSV_CR_SCEN!P221</f>
        <v>0</v>
      </c>
      <c r="AD29" s="1125">
        <f>CSV_CR_SCEN!P221</f>
        <v>0</v>
      </c>
      <c r="AE29" s="1127">
        <f>CSV_CR_SCEN!S221</f>
        <v>0</v>
      </c>
      <c r="AF29" s="270">
        <f>CSV_CR_SCEN!H243+CSV_CR_SCEN!I243</f>
        <v>0</v>
      </c>
      <c r="AG29" s="1126">
        <f>CSV_CR_SCEN!J243</f>
        <v>0</v>
      </c>
      <c r="AH29" s="1125">
        <f>CSV_CR_SCEN!N243+CSV_CR_SCEN!O243+CSV_CR_SCEN!P243</f>
        <v>0</v>
      </c>
      <c r="AI29" s="1125">
        <f>CSV_CR_SCEN!P243</f>
        <v>0</v>
      </c>
      <c r="AJ29" s="1127">
        <f>CSV_CR_SCEN!S243</f>
        <v>0</v>
      </c>
      <c r="AK29" s="270">
        <f>CSV_CR_SCEN!AW243+CSV_CR_SCEN!BA243</f>
        <v>0</v>
      </c>
      <c r="AL29" s="1126">
        <f>CSV_CR_SCEN!BE243</f>
        <v>0</v>
      </c>
      <c r="AM29" s="1125">
        <f>CSV_CR_SCEN!BI243+CSV_CR_SCEN!BM243+CSV_CR_SCEN!BQ243</f>
        <v>0</v>
      </c>
      <c r="AN29" s="1125">
        <f>CSV_CR_SCEN!BQ243</f>
        <v>0</v>
      </c>
      <c r="AO29" s="1127">
        <f>CSV_CR_SCEN!CD243</f>
        <v>0</v>
      </c>
    </row>
    <row r="30" spans="1:41" ht="18" customHeight="1">
      <c r="A30" s="298"/>
      <c r="B30" s="96" t="s">
        <v>27</v>
      </c>
      <c r="C30" s="96"/>
      <c r="D30" s="432" t="s">
        <v>401</v>
      </c>
      <c r="E30" s="270">
        <f>CSV_CR_SCEN!H134+CSV_CR_SCEN!I134</f>
        <v>0</v>
      </c>
      <c r="F30" s="1125">
        <f>CSV_CR_SCEN!J134</f>
        <v>0</v>
      </c>
      <c r="G30" s="1125">
        <f>CSV_CR_SCEN!N134+CSV_CR_SCEN!O134+CSV_CR_SCEN!P134</f>
        <v>0</v>
      </c>
      <c r="H30" s="1125">
        <f>CSV_CR_SCEN!P134</f>
        <v>0</v>
      </c>
      <c r="I30" s="1127">
        <f>CSV_CR_SCEN!S134</f>
        <v>0</v>
      </c>
      <c r="J30" s="310"/>
      <c r="K30" s="270">
        <f>CSV_CR_SCEN!H156+CSV_CR_SCEN!I156</f>
        <v>0</v>
      </c>
      <c r="L30" s="1126">
        <f>CSV_CR_SCEN!J156</f>
        <v>0</v>
      </c>
      <c r="M30" s="1125">
        <f>CSV_CR_SCEN!N156+CSV_CR_SCEN!O156+CSV_CR_SCEN!P156</f>
        <v>0</v>
      </c>
      <c r="N30" s="1125">
        <f>CSV_CR_SCEN!P156</f>
        <v>0</v>
      </c>
      <c r="O30" s="1127">
        <f>CSV_CR_SCEN!S156</f>
        <v>0</v>
      </c>
      <c r="P30" s="270">
        <f>CSV_CR_SCEN!H178+CSV_CR_SCEN!I178</f>
        <v>0</v>
      </c>
      <c r="Q30" s="1126">
        <f>CSV_CR_SCEN!J178</f>
        <v>0</v>
      </c>
      <c r="R30" s="1125">
        <f>CSV_CR_SCEN!N178+CSV_CR_SCEN!O178+CSV_CR_SCEN!P178</f>
        <v>0</v>
      </c>
      <c r="S30" s="1125">
        <f>CSV_CR_SCEN!P178</f>
        <v>0</v>
      </c>
      <c r="T30" s="1127">
        <f>CSV_CR_SCEN!S178</f>
        <v>0</v>
      </c>
      <c r="U30" s="270">
        <f>CSV_CR_SCEN!AW178+CSV_CR_SCEN!BA178+CSV_CR_SCEN!BE178</f>
        <v>0</v>
      </c>
      <c r="V30" s="1126">
        <f>CSV_CR_SCEN!BE178</f>
        <v>0</v>
      </c>
      <c r="W30" s="1125">
        <f>CSV_CR_SCEN!BI178+CSV_CR_SCEN!BM178+CSV_CR_SCEN!BQ178</f>
        <v>0</v>
      </c>
      <c r="X30" s="1125">
        <f>CSV_CR_SCEN!BQ178</f>
        <v>0</v>
      </c>
      <c r="Y30" s="1127">
        <f>CSV_CR_SCEN!CD178</f>
        <v>0</v>
      </c>
      <c r="Z30" s="386"/>
      <c r="AA30" s="270">
        <f>CSV_CR_SCEN!H222+CSV_CR_SCEN!I222</f>
        <v>0</v>
      </c>
      <c r="AB30" s="1126">
        <f>CSV_CR_SCEN!J222</f>
        <v>0</v>
      </c>
      <c r="AC30" s="1125">
        <f>CSV_CR_SCEN!N222+CSV_CR_SCEN!O222+CSV_CR_SCEN!P222</f>
        <v>0</v>
      </c>
      <c r="AD30" s="1125">
        <f>CSV_CR_SCEN!P222</f>
        <v>0</v>
      </c>
      <c r="AE30" s="1127">
        <f>CSV_CR_SCEN!S222</f>
        <v>0</v>
      </c>
      <c r="AF30" s="270">
        <f>CSV_CR_SCEN!H244+CSV_CR_SCEN!I244</f>
        <v>0</v>
      </c>
      <c r="AG30" s="1126">
        <f>CSV_CR_SCEN!J244</f>
        <v>0</v>
      </c>
      <c r="AH30" s="1125">
        <f>CSV_CR_SCEN!N244+CSV_CR_SCEN!O244+CSV_CR_SCEN!P244</f>
        <v>0</v>
      </c>
      <c r="AI30" s="1125">
        <f>CSV_CR_SCEN!P244</f>
        <v>0</v>
      </c>
      <c r="AJ30" s="1127">
        <f>CSV_CR_SCEN!S244</f>
        <v>0</v>
      </c>
      <c r="AK30" s="270">
        <f>CSV_CR_SCEN!AW244+CSV_CR_SCEN!BA244</f>
        <v>0</v>
      </c>
      <c r="AL30" s="1126">
        <f>CSV_CR_SCEN!BE244</f>
        <v>0</v>
      </c>
      <c r="AM30" s="1125">
        <f>CSV_CR_SCEN!BI244+CSV_CR_SCEN!BM244+CSV_CR_SCEN!BQ244</f>
        <v>0</v>
      </c>
      <c r="AN30" s="1125">
        <f>CSV_CR_SCEN!BQ244</f>
        <v>0</v>
      </c>
      <c r="AO30" s="1127">
        <f>CSV_CR_SCEN!CD244</f>
        <v>0</v>
      </c>
    </row>
    <row r="31" spans="1:41" ht="18" customHeight="1">
      <c r="A31" s="298"/>
      <c r="B31" s="96" t="s">
        <v>28</v>
      </c>
      <c r="C31" s="96"/>
      <c r="D31" s="432" t="s">
        <v>146</v>
      </c>
      <c r="E31" s="270">
        <f>CSV_CR_SCEN!H135+CSV_CR_SCEN!I135</f>
        <v>0</v>
      </c>
      <c r="F31" s="1125">
        <f>CSV_CR_SCEN!J135</f>
        <v>0</v>
      </c>
      <c r="G31" s="1125">
        <f>CSV_CR_SCEN!N135+CSV_CR_SCEN!O135+CSV_CR_SCEN!P135</f>
        <v>0</v>
      </c>
      <c r="H31" s="1125">
        <f>CSV_CR_SCEN!P135</f>
        <v>0</v>
      </c>
      <c r="I31" s="1127">
        <f>CSV_CR_SCEN!S135</f>
        <v>0</v>
      </c>
      <c r="J31" s="310"/>
      <c r="K31" s="270">
        <f>CSV_CR_SCEN!H157+CSV_CR_SCEN!I157</f>
        <v>0</v>
      </c>
      <c r="L31" s="1126">
        <f>CSV_CR_SCEN!J157</f>
        <v>0</v>
      </c>
      <c r="M31" s="1125">
        <f>CSV_CR_SCEN!N157+CSV_CR_SCEN!O157+CSV_CR_SCEN!P157</f>
        <v>0</v>
      </c>
      <c r="N31" s="1125">
        <f>CSV_CR_SCEN!P157</f>
        <v>0</v>
      </c>
      <c r="O31" s="1127">
        <f>CSV_CR_SCEN!S157</f>
        <v>0</v>
      </c>
      <c r="P31" s="270">
        <f>CSV_CR_SCEN!H179+CSV_CR_SCEN!I179</f>
        <v>0</v>
      </c>
      <c r="Q31" s="1126">
        <f>CSV_CR_SCEN!J179</f>
        <v>0</v>
      </c>
      <c r="R31" s="1125">
        <f>CSV_CR_SCEN!N179+CSV_CR_SCEN!O179+CSV_CR_SCEN!P179</f>
        <v>0</v>
      </c>
      <c r="S31" s="1125">
        <f>CSV_CR_SCEN!P179</f>
        <v>0</v>
      </c>
      <c r="T31" s="1127">
        <f>CSV_CR_SCEN!S179</f>
        <v>0</v>
      </c>
      <c r="U31" s="270">
        <f>CSV_CR_SCEN!AW179+CSV_CR_SCEN!BA179+CSV_CR_SCEN!BE179</f>
        <v>0</v>
      </c>
      <c r="V31" s="1126">
        <f>CSV_CR_SCEN!BE179</f>
        <v>0</v>
      </c>
      <c r="W31" s="1125">
        <f>CSV_CR_SCEN!BI179+CSV_CR_SCEN!BM179+CSV_CR_SCEN!BQ179</f>
        <v>0</v>
      </c>
      <c r="X31" s="1125">
        <f>CSV_CR_SCEN!BQ179</f>
        <v>0</v>
      </c>
      <c r="Y31" s="1127">
        <f>CSV_CR_SCEN!CD179</f>
        <v>0</v>
      </c>
      <c r="Z31" s="386"/>
      <c r="AA31" s="270">
        <f>CSV_CR_SCEN!H223+CSV_CR_SCEN!I223</f>
        <v>0</v>
      </c>
      <c r="AB31" s="1126">
        <f>CSV_CR_SCEN!J223</f>
        <v>0</v>
      </c>
      <c r="AC31" s="1125">
        <f>CSV_CR_SCEN!N223+CSV_CR_SCEN!O223+CSV_CR_SCEN!P223</f>
        <v>0</v>
      </c>
      <c r="AD31" s="1125">
        <f>CSV_CR_SCEN!P223</f>
        <v>0</v>
      </c>
      <c r="AE31" s="1127">
        <f>CSV_CR_SCEN!S223</f>
        <v>0</v>
      </c>
      <c r="AF31" s="270">
        <f>CSV_CR_SCEN!H245+CSV_CR_SCEN!I245</f>
        <v>0</v>
      </c>
      <c r="AG31" s="1126">
        <f>CSV_CR_SCEN!J245</f>
        <v>0</v>
      </c>
      <c r="AH31" s="1125">
        <f>CSV_CR_SCEN!N245+CSV_CR_SCEN!O245+CSV_CR_SCEN!P245</f>
        <v>0</v>
      </c>
      <c r="AI31" s="1125">
        <f>CSV_CR_SCEN!P245</f>
        <v>0</v>
      </c>
      <c r="AJ31" s="1127">
        <f>CSV_CR_SCEN!S245</f>
        <v>0</v>
      </c>
      <c r="AK31" s="270">
        <f>CSV_CR_SCEN!AW245+CSV_CR_SCEN!BA245</f>
        <v>0</v>
      </c>
      <c r="AL31" s="1126">
        <f>CSV_CR_SCEN!BE245</f>
        <v>0</v>
      </c>
      <c r="AM31" s="1125">
        <f>CSV_CR_SCEN!BI245+CSV_CR_SCEN!BM245+CSV_CR_SCEN!BQ245</f>
        <v>0</v>
      </c>
      <c r="AN31" s="1125">
        <f>CSV_CR_SCEN!BQ245</f>
        <v>0</v>
      </c>
      <c r="AO31" s="1127">
        <f>CSV_CR_SCEN!CD245</f>
        <v>0</v>
      </c>
    </row>
    <row r="32" spans="1:41" ht="18" customHeight="1">
      <c r="A32" s="298"/>
      <c r="B32" s="96" t="s">
        <v>29</v>
      </c>
      <c r="C32" s="96"/>
      <c r="D32" s="432" t="s">
        <v>186</v>
      </c>
      <c r="E32" s="270">
        <f>CSV_CR_SCEN!H136+CSV_CR_SCEN!I136</f>
        <v>0</v>
      </c>
      <c r="F32" s="1125">
        <f>CSV_CR_SCEN!J136</f>
        <v>0</v>
      </c>
      <c r="G32" s="1125">
        <f>CSV_CR_SCEN!N136+CSV_CR_SCEN!O136+CSV_CR_SCEN!P136</f>
        <v>0</v>
      </c>
      <c r="H32" s="1125">
        <f>CSV_CR_SCEN!P136</f>
        <v>0</v>
      </c>
      <c r="I32" s="1127">
        <f>CSV_CR_SCEN!S136</f>
        <v>0</v>
      </c>
      <c r="J32" s="310"/>
      <c r="K32" s="270">
        <f>CSV_CR_SCEN!H158+CSV_CR_SCEN!I158</f>
        <v>0</v>
      </c>
      <c r="L32" s="1126">
        <f>CSV_CR_SCEN!J158</f>
        <v>0</v>
      </c>
      <c r="M32" s="1125">
        <f>CSV_CR_SCEN!N158+CSV_CR_SCEN!O158+CSV_CR_SCEN!P158</f>
        <v>0</v>
      </c>
      <c r="N32" s="1125">
        <f>CSV_CR_SCEN!P158</f>
        <v>0</v>
      </c>
      <c r="O32" s="1127">
        <f>CSV_CR_SCEN!S158</f>
        <v>0</v>
      </c>
      <c r="P32" s="270">
        <f>CSV_CR_SCEN!H180+CSV_CR_SCEN!I180</f>
        <v>0</v>
      </c>
      <c r="Q32" s="1126">
        <f>CSV_CR_SCEN!J180</f>
        <v>0</v>
      </c>
      <c r="R32" s="1125">
        <f>CSV_CR_SCEN!N180+CSV_CR_SCEN!O180+CSV_CR_SCEN!P180</f>
        <v>0</v>
      </c>
      <c r="S32" s="1125">
        <f>CSV_CR_SCEN!P180</f>
        <v>0</v>
      </c>
      <c r="T32" s="1127">
        <f>CSV_CR_SCEN!S180</f>
        <v>0</v>
      </c>
      <c r="U32" s="270">
        <f>CSV_CR_SCEN!AW180+CSV_CR_SCEN!BA180+CSV_CR_SCEN!BE180</f>
        <v>0</v>
      </c>
      <c r="V32" s="1126">
        <f>CSV_CR_SCEN!BE180</f>
        <v>0</v>
      </c>
      <c r="W32" s="1125">
        <f>CSV_CR_SCEN!BI180+CSV_CR_SCEN!BM180+CSV_CR_SCEN!BQ180</f>
        <v>0</v>
      </c>
      <c r="X32" s="1125">
        <f>CSV_CR_SCEN!BQ180</f>
        <v>0</v>
      </c>
      <c r="Y32" s="1127">
        <f>CSV_CR_SCEN!CD180</f>
        <v>0</v>
      </c>
      <c r="Z32" s="386"/>
      <c r="AA32" s="270">
        <f>CSV_CR_SCEN!H224+CSV_CR_SCEN!I224</f>
        <v>0</v>
      </c>
      <c r="AB32" s="1126">
        <f>CSV_CR_SCEN!J224</f>
        <v>0</v>
      </c>
      <c r="AC32" s="1125">
        <f>CSV_CR_SCEN!N224+CSV_CR_SCEN!O224+CSV_CR_SCEN!P224</f>
        <v>0</v>
      </c>
      <c r="AD32" s="1125">
        <f>CSV_CR_SCEN!P224</f>
        <v>0</v>
      </c>
      <c r="AE32" s="1127">
        <f>CSV_CR_SCEN!S224</f>
        <v>0</v>
      </c>
      <c r="AF32" s="270">
        <f>CSV_CR_SCEN!H246+CSV_CR_SCEN!I246</f>
        <v>0</v>
      </c>
      <c r="AG32" s="1126">
        <f>CSV_CR_SCEN!J246</f>
        <v>0</v>
      </c>
      <c r="AH32" s="1125">
        <f>CSV_CR_SCEN!N246+CSV_CR_SCEN!O246+CSV_CR_SCEN!P246</f>
        <v>0</v>
      </c>
      <c r="AI32" s="1125">
        <f>CSV_CR_SCEN!P246</f>
        <v>0</v>
      </c>
      <c r="AJ32" s="1127">
        <f>CSV_CR_SCEN!S246</f>
        <v>0</v>
      </c>
      <c r="AK32" s="270">
        <f>CSV_CR_SCEN!AW246+CSV_CR_SCEN!BA246</f>
        <v>0</v>
      </c>
      <c r="AL32" s="1126">
        <f>CSV_CR_SCEN!BE246</f>
        <v>0</v>
      </c>
      <c r="AM32" s="1125">
        <f>CSV_CR_SCEN!BI246+CSV_CR_SCEN!BM246+CSV_CR_SCEN!BQ246</f>
        <v>0</v>
      </c>
      <c r="AN32" s="1125">
        <f>CSV_CR_SCEN!BQ246</f>
        <v>0</v>
      </c>
      <c r="AO32" s="1127">
        <f>CSV_CR_SCEN!CD246</f>
        <v>0</v>
      </c>
    </row>
    <row r="33" spans="1:41" ht="18" customHeight="1">
      <c r="A33" s="298"/>
      <c r="B33" s="96" t="s">
        <v>5</v>
      </c>
      <c r="C33" s="96"/>
      <c r="D33" s="253" t="s">
        <v>173</v>
      </c>
      <c r="E33" s="270">
        <f>CSV_CR_SCEN!H137+CSV_CR_SCEN!I137</f>
        <v>0</v>
      </c>
      <c r="F33" s="1125">
        <f>CSV_CR_SCEN!J137</f>
        <v>0</v>
      </c>
      <c r="G33" s="1125">
        <f>CSV_CR_SCEN!N137+CSV_CR_SCEN!O137+CSV_CR_SCEN!P137</f>
        <v>0</v>
      </c>
      <c r="H33" s="1125">
        <f>CSV_CR_SCEN!P137</f>
        <v>0</v>
      </c>
      <c r="I33" s="1127">
        <f>CSV_CR_SCEN!S137</f>
        <v>0</v>
      </c>
      <c r="J33" s="310"/>
      <c r="K33" s="270">
        <f>CSV_CR_SCEN!H159+CSV_CR_SCEN!I159</f>
        <v>0</v>
      </c>
      <c r="L33" s="1126">
        <f>CSV_CR_SCEN!J159</f>
        <v>0</v>
      </c>
      <c r="M33" s="1125">
        <f>CSV_CR_SCEN!N159+CSV_CR_SCEN!O159+CSV_CR_SCEN!P159</f>
        <v>0</v>
      </c>
      <c r="N33" s="1125">
        <f>CSV_CR_SCEN!P159</f>
        <v>0</v>
      </c>
      <c r="O33" s="1127">
        <f>CSV_CR_SCEN!S159</f>
        <v>0</v>
      </c>
      <c r="P33" s="270">
        <f>CSV_CR_SCEN!H181+CSV_CR_SCEN!I181</f>
        <v>0</v>
      </c>
      <c r="Q33" s="1126">
        <f>CSV_CR_SCEN!J181</f>
        <v>0</v>
      </c>
      <c r="R33" s="1125">
        <f>CSV_CR_SCEN!N181+CSV_CR_SCEN!O181+CSV_CR_SCEN!P181</f>
        <v>0</v>
      </c>
      <c r="S33" s="1125">
        <f>CSV_CR_SCEN!P181</f>
        <v>0</v>
      </c>
      <c r="T33" s="1127">
        <f>CSV_CR_SCEN!S181</f>
        <v>0</v>
      </c>
      <c r="U33" s="270">
        <f>CSV_CR_SCEN!AW181+CSV_CR_SCEN!BA181+CSV_CR_SCEN!BE181</f>
        <v>0</v>
      </c>
      <c r="V33" s="1126">
        <f>CSV_CR_SCEN!BE181</f>
        <v>0</v>
      </c>
      <c r="W33" s="1125">
        <f>CSV_CR_SCEN!BI181+CSV_CR_SCEN!BM181+CSV_CR_SCEN!BQ181</f>
        <v>0</v>
      </c>
      <c r="X33" s="1125">
        <f>CSV_CR_SCEN!BQ181</f>
        <v>0</v>
      </c>
      <c r="Y33" s="1127">
        <f>CSV_CR_SCEN!CD181</f>
        <v>0</v>
      </c>
      <c r="Z33" s="386"/>
      <c r="AA33" s="270">
        <f>CSV_CR_SCEN!H225+CSV_CR_SCEN!I225</f>
        <v>0</v>
      </c>
      <c r="AB33" s="1126">
        <f>CSV_CR_SCEN!J225</f>
        <v>0</v>
      </c>
      <c r="AC33" s="1125">
        <f>CSV_CR_SCEN!N225+CSV_CR_SCEN!O225+CSV_CR_SCEN!P225</f>
        <v>0</v>
      </c>
      <c r="AD33" s="1125">
        <f>CSV_CR_SCEN!P225</f>
        <v>0</v>
      </c>
      <c r="AE33" s="1127">
        <f>CSV_CR_SCEN!S225</f>
        <v>0</v>
      </c>
      <c r="AF33" s="270">
        <f>CSV_CR_SCEN!H247+CSV_CR_SCEN!I247</f>
        <v>0</v>
      </c>
      <c r="AG33" s="1126">
        <f>CSV_CR_SCEN!J247</f>
        <v>0</v>
      </c>
      <c r="AH33" s="1125">
        <f>CSV_CR_SCEN!N247+CSV_CR_SCEN!O247+CSV_CR_SCEN!P247</f>
        <v>0</v>
      </c>
      <c r="AI33" s="1125">
        <f>CSV_CR_SCEN!P247</f>
        <v>0</v>
      </c>
      <c r="AJ33" s="1127">
        <f>CSV_CR_SCEN!S247</f>
        <v>0</v>
      </c>
      <c r="AK33" s="270">
        <f>CSV_CR_SCEN!AW247+CSV_CR_SCEN!BA247</f>
        <v>0</v>
      </c>
      <c r="AL33" s="1126">
        <f>CSV_CR_SCEN!BE247</f>
        <v>0</v>
      </c>
      <c r="AM33" s="1125">
        <f>CSV_CR_SCEN!BI247+CSV_CR_SCEN!BM247+CSV_CR_SCEN!BQ247</f>
        <v>0</v>
      </c>
      <c r="AN33" s="1125">
        <f>CSV_CR_SCEN!BQ247</f>
        <v>0</v>
      </c>
      <c r="AO33" s="1127">
        <f>CSV_CR_SCEN!CD247</f>
        <v>0</v>
      </c>
    </row>
    <row r="34" spans="1:41" s="68" customFormat="1" ht="18" customHeight="1" thickBot="1">
      <c r="A34" s="380"/>
      <c r="B34" s="297" t="s">
        <v>87</v>
      </c>
      <c r="C34" s="297"/>
      <c r="D34" s="1124" t="s">
        <v>144</v>
      </c>
      <c r="E34" s="1128">
        <f>CSV_CR_SCEN!H138+CSV_CR_SCEN!I138</f>
        <v>0</v>
      </c>
      <c r="F34" s="1130">
        <f>CSV_CR_SCEN!J138</f>
        <v>0</v>
      </c>
      <c r="G34" s="1130">
        <f>CSV_CR_SCEN!N138+CSV_CR_SCEN!O138+CSV_CR_SCEN!P138</f>
        <v>0</v>
      </c>
      <c r="H34" s="1130">
        <f>CSV_CR_SCEN!P138</f>
        <v>0</v>
      </c>
      <c r="I34" s="1131">
        <f>CSV_CR_SCEN!S138</f>
        <v>0</v>
      </c>
      <c r="J34" s="387"/>
      <c r="K34" s="1128">
        <f>CSV_CR_SCEN!H160+CSV_CR_SCEN!I160</f>
        <v>0</v>
      </c>
      <c r="L34" s="1129">
        <f>CSV_CR_SCEN!J160</f>
        <v>0</v>
      </c>
      <c r="M34" s="1130">
        <f>CSV_CR_SCEN!N160+CSV_CR_SCEN!O160+CSV_CR_SCEN!P160</f>
        <v>0</v>
      </c>
      <c r="N34" s="1130">
        <f>CSV_CR_SCEN!P160</f>
        <v>0</v>
      </c>
      <c r="O34" s="1131">
        <f>CSV_CR_SCEN!S160</f>
        <v>0</v>
      </c>
      <c r="P34" s="1128">
        <f>CSV_CR_SCEN!H182+CSV_CR_SCEN!I182</f>
        <v>0</v>
      </c>
      <c r="Q34" s="1129">
        <f>CSV_CR_SCEN!J182</f>
        <v>0</v>
      </c>
      <c r="R34" s="1130">
        <f>CSV_CR_SCEN!N182+CSV_CR_SCEN!O182+CSV_CR_SCEN!P182</f>
        <v>0</v>
      </c>
      <c r="S34" s="1130">
        <f>CSV_CR_SCEN!P182</f>
        <v>0</v>
      </c>
      <c r="T34" s="1131">
        <f>CSV_CR_SCEN!S182</f>
        <v>0</v>
      </c>
      <c r="U34" s="1128">
        <f>CSV_CR_SCEN!AW182+CSV_CR_SCEN!BA182+CSV_CR_SCEN!BE182</f>
        <v>0</v>
      </c>
      <c r="V34" s="1129">
        <f>CSV_CR_SCEN!BE182</f>
        <v>0</v>
      </c>
      <c r="W34" s="1130">
        <f>CSV_CR_SCEN!BI182+CSV_CR_SCEN!BM182+CSV_CR_SCEN!BQ182</f>
        <v>0</v>
      </c>
      <c r="X34" s="1130">
        <f>CSV_CR_SCEN!BQ182</f>
        <v>0</v>
      </c>
      <c r="Y34" s="1131">
        <f>CSV_CR_SCEN!CD182</f>
        <v>0</v>
      </c>
      <c r="Z34" s="388"/>
      <c r="AA34" s="1128">
        <f>CSV_CR_SCEN!H226+CSV_CR_SCEN!I226</f>
        <v>0</v>
      </c>
      <c r="AB34" s="1129">
        <f>CSV_CR_SCEN!J226</f>
        <v>0</v>
      </c>
      <c r="AC34" s="1130">
        <f>CSV_CR_SCEN!N226+CSV_CR_SCEN!O226+CSV_CR_SCEN!P226</f>
        <v>0</v>
      </c>
      <c r="AD34" s="1130">
        <f>CSV_CR_SCEN!P226</f>
        <v>0</v>
      </c>
      <c r="AE34" s="1131">
        <f>CSV_CR_SCEN!S226</f>
        <v>0</v>
      </c>
      <c r="AF34" s="1128">
        <f>CSV_CR_SCEN!H248+CSV_CR_SCEN!I248</f>
        <v>0</v>
      </c>
      <c r="AG34" s="1129">
        <f>CSV_CR_SCEN!J248</f>
        <v>0</v>
      </c>
      <c r="AH34" s="1130">
        <f>CSV_CR_SCEN!N248+CSV_CR_SCEN!O248+CSV_CR_SCEN!P248</f>
        <v>0</v>
      </c>
      <c r="AI34" s="1130">
        <f>CSV_CR_SCEN!P248</f>
        <v>0</v>
      </c>
      <c r="AJ34" s="1131">
        <f>CSV_CR_SCEN!S248</f>
        <v>0</v>
      </c>
      <c r="AK34" s="1128">
        <f>CSV_CR_SCEN!AW248+CSV_CR_SCEN!BA248</f>
        <v>0</v>
      </c>
      <c r="AL34" s="1129">
        <f>CSV_CR_SCEN!BE248</f>
        <v>0</v>
      </c>
      <c r="AM34" s="1130">
        <f>CSV_CR_SCEN!BI248+CSV_CR_SCEN!BM248+CSV_CR_SCEN!BQ248</f>
        <v>0</v>
      </c>
      <c r="AN34" s="1130">
        <f>CSV_CR_SCEN!BQ248</f>
        <v>0</v>
      </c>
      <c r="AO34" s="1131">
        <f>CSV_CR_SCEN!CD248</f>
        <v>0</v>
      </c>
    </row>
    <row r="35" spans="1:41" ht="15" customHeight="1">
      <c r="A35" s="298"/>
      <c r="B35" s="310"/>
      <c r="C35" s="310"/>
      <c r="D35" s="310"/>
      <c r="E35" s="310"/>
      <c r="F35" s="310"/>
      <c r="G35" s="310"/>
      <c r="H35" s="310"/>
      <c r="I35" s="389"/>
      <c r="J35" s="310"/>
      <c r="K35" s="310"/>
      <c r="L35" s="390"/>
      <c r="M35" s="310"/>
      <c r="N35" s="310"/>
      <c r="O35" s="310"/>
      <c r="P35" s="310"/>
      <c r="Q35" s="390"/>
      <c r="R35" s="310"/>
      <c r="S35" s="310"/>
      <c r="T35" s="310"/>
      <c r="U35" s="310"/>
      <c r="V35" s="390"/>
      <c r="W35" s="310"/>
      <c r="X35" s="310"/>
      <c r="Y35" s="310"/>
      <c r="Z35" s="310"/>
      <c r="AA35" s="310"/>
      <c r="AB35" s="390"/>
      <c r="AC35" s="310"/>
      <c r="AD35" s="310"/>
      <c r="AE35" s="310"/>
      <c r="AF35" s="310"/>
      <c r="AG35" s="390"/>
      <c r="AH35" s="310"/>
      <c r="AI35" s="310"/>
      <c r="AJ35" s="310"/>
      <c r="AK35" s="310"/>
      <c r="AL35" s="390"/>
      <c r="AM35" s="310"/>
      <c r="AN35" s="310"/>
      <c r="AO35" s="310"/>
    </row>
    <row r="36" spans="1:41" ht="28.9" customHeight="1"/>
  </sheetData>
  <mergeCells count="44">
    <mergeCell ref="AL11:AL12"/>
    <mergeCell ref="AM11:AM12"/>
    <mergeCell ref="AN11:AN12"/>
    <mergeCell ref="AO11:AO12"/>
    <mergeCell ref="AA10:AE10"/>
    <mergeCell ref="AF10:AJ10"/>
    <mergeCell ref="AK10:AO10"/>
    <mergeCell ref="E11:E12"/>
    <mergeCell ref="F11:F12"/>
    <mergeCell ref="G11:G12"/>
    <mergeCell ref="H11:H12"/>
    <mergeCell ref="AA9:AO9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S11:S12"/>
    <mergeCell ref="T11:T12"/>
    <mergeCell ref="U11:U12"/>
    <mergeCell ref="V11:V12"/>
    <mergeCell ref="I11:I12"/>
    <mergeCell ref="E9:I10"/>
    <mergeCell ref="W11:W12"/>
    <mergeCell ref="X11:X12"/>
    <mergeCell ref="Y11:Y12"/>
    <mergeCell ref="K10:O10"/>
    <mergeCell ref="P10:T10"/>
    <mergeCell ref="U10:Y10"/>
    <mergeCell ref="K9:Y9"/>
    <mergeCell ref="K11:K12"/>
    <mergeCell ref="L11:L12"/>
    <mergeCell ref="M11:M12"/>
    <mergeCell ref="N11:N12"/>
    <mergeCell ref="O11:O12"/>
    <mergeCell ref="P11:P12"/>
    <mergeCell ref="Q11:Q12"/>
    <mergeCell ref="R11:R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5A46-CD85-4A5A-8DC5-5CA777897F54}">
  <sheetPr>
    <tabColor theme="3"/>
    <pageSetUpPr autoPageBreaks="0"/>
  </sheetPr>
  <dimension ref="A1:U165"/>
  <sheetViews>
    <sheetView showGridLines="0" zoomScale="70" zoomScaleNormal="70" workbookViewId="0">
      <selection activeCell="W37" sqref="W37"/>
    </sheetView>
  </sheetViews>
  <sheetFormatPr defaultColWidth="9.28515625" defaultRowHeight="15"/>
  <cols>
    <col min="1" max="1" width="2.28515625" bestFit="1" customWidth="1"/>
    <col min="2" max="3" width="11.42578125" customWidth="1"/>
    <col min="4" max="4" width="67.28515625" hidden="1" customWidth="1"/>
    <col min="5" max="5" width="13.28515625" hidden="1" customWidth="1"/>
    <col min="6" max="6" width="45.42578125" customWidth="1"/>
    <col min="7" max="19" width="14.28515625" customWidth="1"/>
    <col min="20" max="20" width="16.7109375" style="296" customWidth="1"/>
    <col min="21" max="21" width="5.28515625" customWidth="1"/>
  </cols>
  <sheetData>
    <row r="1" spans="1:21">
      <c r="A1" s="298"/>
      <c r="B1" s="298"/>
      <c r="C1" s="298"/>
      <c r="D1" s="304" t="s">
        <v>129</v>
      </c>
      <c r="E1" s="304" t="s">
        <v>129</v>
      </c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500"/>
      <c r="U1" s="300"/>
    </row>
    <row r="2" spans="1:21" ht="34.5">
      <c r="A2" s="298"/>
      <c r="B2" s="298"/>
      <c r="C2" s="298"/>
      <c r="D2" s="305"/>
      <c r="E2" s="305"/>
      <c r="F2" s="523" t="s">
        <v>664</v>
      </c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500"/>
      <c r="U2" s="300"/>
    </row>
    <row r="3" spans="1:21" ht="22.5">
      <c r="A3" s="298"/>
      <c r="B3" s="298"/>
      <c r="C3" s="298"/>
      <c r="D3" s="376"/>
      <c r="E3" s="376"/>
      <c r="F3" s="376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501"/>
      <c r="U3" s="300"/>
    </row>
    <row r="4" spans="1:21" ht="15.75" thickBot="1">
      <c r="A4" s="298"/>
      <c r="B4" s="298"/>
      <c r="C4" s="298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500"/>
      <c r="U4" s="300"/>
    </row>
    <row r="5" spans="1:21" ht="26.25" hidden="1" customHeight="1" thickBot="1">
      <c r="A5" s="304" t="s">
        <v>129</v>
      </c>
      <c r="B5" s="304"/>
      <c r="C5" s="304"/>
      <c r="D5" s="300"/>
      <c r="E5" s="300"/>
      <c r="F5" s="300"/>
      <c r="G5" s="209" t="s">
        <v>131</v>
      </c>
      <c r="H5" s="209" t="s">
        <v>131</v>
      </c>
      <c r="I5" s="209" t="s">
        <v>131</v>
      </c>
      <c r="J5" s="209" t="s">
        <v>131</v>
      </c>
      <c r="K5" s="209"/>
      <c r="L5" s="209"/>
      <c r="M5" s="209"/>
      <c r="N5" s="209"/>
      <c r="O5" s="209"/>
      <c r="P5" s="209"/>
      <c r="Q5" s="209"/>
      <c r="R5" s="209"/>
      <c r="S5" s="209"/>
      <c r="T5" s="502" t="s">
        <v>131</v>
      </c>
      <c r="U5" s="300"/>
    </row>
    <row r="6" spans="1:21" ht="26.25" hidden="1" customHeight="1" thickBot="1">
      <c r="A6" s="304" t="s">
        <v>129</v>
      </c>
      <c r="B6" s="304"/>
      <c r="C6" s="304"/>
      <c r="D6" s="300"/>
      <c r="E6" s="300"/>
      <c r="F6" s="300"/>
      <c r="G6" s="136" t="s">
        <v>169</v>
      </c>
      <c r="H6" s="136" t="s">
        <v>169</v>
      </c>
      <c r="I6" s="136" t="s">
        <v>169</v>
      </c>
      <c r="J6" s="136" t="s">
        <v>169</v>
      </c>
      <c r="K6" s="136"/>
      <c r="L6" s="136"/>
      <c r="M6" s="136"/>
      <c r="N6" s="136"/>
      <c r="O6" s="136"/>
      <c r="P6" s="136"/>
      <c r="Q6" s="136"/>
      <c r="R6" s="136"/>
      <c r="S6" s="136"/>
      <c r="T6" s="136">
        <v>43465</v>
      </c>
      <c r="U6" s="300"/>
    </row>
    <row r="7" spans="1:21" ht="39" hidden="1" customHeight="1" thickBot="1">
      <c r="A7" s="304" t="s">
        <v>129</v>
      </c>
      <c r="B7" s="304"/>
      <c r="C7" s="304"/>
      <c r="D7" s="300"/>
      <c r="E7" s="300"/>
      <c r="F7" s="300"/>
      <c r="G7" s="139" t="s">
        <v>95</v>
      </c>
      <c r="H7" s="140" t="s">
        <v>96</v>
      </c>
      <c r="I7" s="139" t="s">
        <v>15</v>
      </c>
      <c r="J7" s="140" t="s">
        <v>15</v>
      </c>
      <c r="K7" s="1150"/>
      <c r="L7" s="1150"/>
      <c r="M7" s="1150"/>
      <c r="N7" s="1150"/>
      <c r="O7" s="1150"/>
      <c r="P7" s="1150"/>
      <c r="Q7" s="1150"/>
      <c r="R7" s="1150"/>
      <c r="S7" s="1150"/>
      <c r="T7" s="503" t="s">
        <v>97</v>
      </c>
      <c r="U7" s="300"/>
    </row>
    <row r="8" spans="1:21" ht="51.75" hidden="1" customHeight="1" thickBot="1">
      <c r="A8" s="304" t="s">
        <v>129</v>
      </c>
      <c r="B8" s="304"/>
      <c r="C8" s="304"/>
      <c r="D8" s="300"/>
      <c r="E8" s="300"/>
      <c r="F8" s="300"/>
      <c r="G8" s="1151"/>
      <c r="H8" s="496"/>
      <c r="I8" s="1151"/>
      <c r="J8" s="496" t="s">
        <v>86</v>
      </c>
      <c r="K8" s="1152"/>
      <c r="L8" s="1152"/>
      <c r="M8" s="1152"/>
      <c r="N8" s="1152"/>
      <c r="O8" s="1152"/>
      <c r="P8" s="1152"/>
      <c r="Q8" s="1152"/>
      <c r="R8" s="1152"/>
      <c r="S8" s="1152"/>
      <c r="T8" s="504"/>
      <c r="U8" s="300"/>
    </row>
    <row r="9" spans="1:21">
      <c r="D9" s="15"/>
      <c r="E9" s="15"/>
      <c r="F9" s="15"/>
      <c r="G9" s="1534" t="s">
        <v>661</v>
      </c>
      <c r="H9" s="1535"/>
      <c r="I9" s="1535"/>
      <c r="J9" s="1535"/>
      <c r="K9" s="1535"/>
      <c r="L9" s="1535"/>
      <c r="M9" s="1535"/>
      <c r="N9" s="1535"/>
      <c r="O9" s="1535"/>
      <c r="P9" s="1535"/>
      <c r="Q9" s="1535"/>
      <c r="R9" s="1535"/>
      <c r="S9" s="1535"/>
      <c r="T9" s="1536"/>
      <c r="U9" s="15"/>
    </row>
    <row r="10" spans="1:21" ht="31.5" customHeight="1" thickBot="1">
      <c r="D10" s="118"/>
      <c r="E10" s="118"/>
      <c r="F10" s="118"/>
      <c r="G10" s="1537"/>
      <c r="H10" s="1538"/>
      <c r="I10" s="1538"/>
      <c r="J10" s="1538"/>
      <c r="K10" s="1538"/>
      <c r="L10" s="1538"/>
      <c r="M10" s="1538"/>
      <c r="N10" s="1538"/>
      <c r="O10" s="1538"/>
      <c r="P10" s="1538"/>
      <c r="Q10" s="1538"/>
      <c r="R10" s="1538"/>
      <c r="S10" s="1538"/>
      <c r="T10" s="1539"/>
      <c r="U10" s="118"/>
    </row>
    <row r="11" spans="1:21" ht="63" customHeight="1" thickBot="1">
      <c r="B11" s="1153" t="s">
        <v>6</v>
      </c>
      <c r="C11" s="1154" t="s">
        <v>283</v>
      </c>
      <c r="D11" s="495"/>
      <c r="E11" s="495"/>
      <c r="F11" s="1123" t="s">
        <v>654</v>
      </c>
      <c r="G11" s="1155" t="s">
        <v>134</v>
      </c>
      <c r="H11" s="1156" t="s">
        <v>133</v>
      </c>
      <c r="I11" s="1156" t="s">
        <v>136</v>
      </c>
      <c r="J11" s="1156" t="s">
        <v>135</v>
      </c>
      <c r="K11" s="1157" t="s">
        <v>655</v>
      </c>
      <c r="L11" s="1157" t="s">
        <v>657</v>
      </c>
      <c r="M11" s="1157" t="s">
        <v>656</v>
      </c>
      <c r="N11" s="1157" t="s">
        <v>658</v>
      </c>
      <c r="O11" s="1157" t="s">
        <v>659</v>
      </c>
      <c r="P11" s="1157" t="s">
        <v>448</v>
      </c>
      <c r="Q11" s="1157" t="s">
        <v>449</v>
      </c>
      <c r="R11" s="1157" t="s">
        <v>454</v>
      </c>
      <c r="S11" s="1157" t="s">
        <v>455</v>
      </c>
      <c r="T11" s="1158" t="s">
        <v>660</v>
      </c>
      <c r="U11" s="249"/>
    </row>
    <row r="12" spans="1:21" ht="19.5" customHeight="1">
      <c r="A12" s="298"/>
      <c r="B12" s="1159" t="s">
        <v>184</v>
      </c>
      <c r="C12" s="1160">
        <v>2022</v>
      </c>
      <c r="D12" s="1161" t="s">
        <v>20</v>
      </c>
      <c r="E12" s="107"/>
      <c r="F12" s="664" t="s">
        <v>189</v>
      </c>
      <c r="G12" s="1171">
        <f>AVERAGE(CSV_CR_SCEN!AE7, CSV_CR_SCEN!AE29, CSV_CR_SCEN!AE51, CSV_CR_SCEN!AE73, CSV_CR_SCEN!AE95)</f>
        <v>0</v>
      </c>
      <c r="H12" s="1171">
        <f>AVERAGE(CSV_CR_SCEN!AF7, CSV_CR_SCEN!AF29, CSV_CR_SCEN!AF51, CSV_CR_SCEN!AF73, CSV_CR_SCEN!AF95)</f>
        <v>0</v>
      </c>
      <c r="I12" s="1171">
        <f>AVERAGE(CSV_CR_SCEN!AG7, CSV_CR_SCEN!AG29, CSV_CR_SCEN!AG51, CSV_CR_SCEN!AG73, CSV_CR_SCEN!AG95)</f>
        <v>0</v>
      </c>
      <c r="J12" s="1171">
        <f>AVERAGE(CSV_CR_SCEN!AH7, CSV_CR_SCEN!AH29, CSV_CR_SCEN!AH51, CSV_CR_SCEN!AH73, CSV_CR_SCEN!AH95)</f>
        <v>0</v>
      </c>
      <c r="K12" s="1172">
        <f>CSV_CR_SCEN!BU95</f>
        <v>0</v>
      </c>
      <c r="L12" s="1172">
        <f>CSV_CR_SCEN!BW95</f>
        <v>0</v>
      </c>
      <c r="M12" s="1172">
        <f>CSV_CR_SCEN!BX95</f>
        <v>0</v>
      </c>
      <c r="N12" s="1172">
        <f>CSV_CR_SCEN!BV95</f>
        <v>0</v>
      </c>
      <c r="O12" s="1172">
        <f>CSV_CR_SCEN!BY95</f>
        <v>0</v>
      </c>
      <c r="P12" s="1172">
        <f>CSV_CR_SCEN!BZ95</f>
        <v>0</v>
      </c>
      <c r="Q12" s="1172">
        <f>CSV_CR_SCEN!CA95</f>
        <v>0</v>
      </c>
      <c r="R12" s="1172">
        <f>CSV_CR_SCEN!CE95</f>
        <v>0</v>
      </c>
      <c r="S12" s="1172">
        <f>CSV_CR_SCEN!CF95</f>
        <v>0</v>
      </c>
      <c r="T12" s="1134">
        <f>CSV_CR_SCEN!CG95</f>
        <v>0</v>
      </c>
      <c r="U12" s="310"/>
    </row>
    <row r="13" spans="1:21" ht="19.5" customHeight="1">
      <c r="A13" s="298"/>
      <c r="B13" s="1159" t="s">
        <v>184</v>
      </c>
      <c r="C13" s="1160">
        <v>2022</v>
      </c>
      <c r="D13" s="1162"/>
      <c r="E13" s="96"/>
      <c r="F13" s="430" t="s">
        <v>400</v>
      </c>
      <c r="G13" s="1173">
        <f>AVERAGE(CSV_CR_SCEN!AE8, CSV_CR_SCEN!AE30, CSV_CR_SCEN!AE52, CSV_CR_SCEN!AE74, CSV_CR_SCEN!AE96)</f>
        <v>0</v>
      </c>
      <c r="H13" s="1174">
        <f>AVERAGE(CSV_CR_SCEN!AF8, CSV_CR_SCEN!AF30, CSV_CR_SCEN!AF52, CSV_CR_SCEN!AF74, CSV_CR_SCEN!AF96)</f>
        <v>0</v>
      </c>
      <c r="I13" s="1174">
        <f>AVERAGE(CSV_CR_SCEN!AG8, CSV_CR_SCEN!AG30, CSV_CR_SCEN!AG52, CSV_CR_SCEN!AG74, CSV_CR_SCEN!AG96)</f>
        <v>0</v>
      </c>
      <c r="J13" s="1174">
        <f>AVERAGE(CSV_CR_SCEN!AH8, CSV_CR_SCEN!AH30, CSV_CR_SCEN!AH52, CSV_CR_SCEN!AH74, CSV_CR_SCEN!AH96)</f>
        <v>0</v>
      </c>
      <c r="K13" s="1175">
        <f>CSV_CR_SCEN!BU96</f>
        <v>0</v>
      </c>
      <c r="L13" s="1175">
        <f>CSV_CR_SCEN!BW96</f>
        <v>0</v>
      </c>
      <c r="M13" s="1175">
        <f>CSV_CR_SCEN!BX96</f>
        <v>0</v>
      </c>
      <c r="N13" s="1175">
        <f>CSV_CR_SCEN!BV96</f>
        <v>0</v>
      </c>
      <c r="O13" s="1175">
        <f>CSV_CR_SCEN!BY96</f>
        <v>0</v>
      </c>
      <c r="P13" s="1175">
        <f>CSV_CR_SCEN!BZ96</f>
        <v>0</v>
      </c>
      <c r="Q13" s="1175">
        <f>CSV_CR_SCEN!CA96</f>
        <v>0</v>
      </c>
      <c r="R13" s="1175">
        <f>CSV_CR_SCEN!CE96</f>
        <v>0</v>
      </c>
      <c r="S13" s="1175">
        <f>CSV_CR_SCEN!CF96</f>
        <v>0</v>
      </c>
      <c r="T13" s="1127">
        <f>CSV_CR_SCEN!CG96</f>
        <v>0</v>
      </c>
      <c r="U13" s="310"/>
    </row>
    <row r="14" spans="1:21" ht="19.5" customHeight="1">
      <c r="A14" s="298"/>
      <c r="B14" s="1159" t="s">
        <v>184</v>
      </c>
      <c r="C14" s="1160">
        <v>2022</v>
      </c>
      <c r="D14" s="1162"/>
      <c r="E14" s="96"/>
      <c r="F14" s="432" t="s">
        <v>638</v>
      </c>
      <c r="G14" s="1173">
        <f>AVERAGE(CSV_CR_SCEN!AE9, CSV_CR_SCEN!AE31, CSV_CR_SCEN!AE53, CSV_CR_SCEN!AE75, CSV_CR_SCEN!AE97)</f>
        <v>0</v>
      </c>
      <c r="H14" s="1174">
        <f>AVERAGE(CSV_CR_SCEN!AF9, CSV_CR_SCEN!AF31, CSV_CR_SCEN!AF53, CSV_CR_SCEN!AF75, CSV_CR_SCEN!AF97)</f>
        <v>0</v>
      </c>
      <c r="I14" s="1174">
        <f>AVERAGE(CSV_CR_SCEN!AG9, CSV_CR_SCEN!AG31, CSV_CR_SCEN!AG53, CSV_CR_SCEN!AG75, CSV_CR_SCEN!AG97)</f>
        <v>0</v>
      </c>
      <c r="J14" s="1174">
        <f>AVERAGE(CSV_CR_SCEN!AH9, CSV_CR_SCEN!AH31, CSV_CR_SCEN!AH53, CSV_CR_SCEN!AH75, CSV_CR_SCEN!AH97)</f>
        <v>0</v>
      </c>
      <c r="K14" s="1175">
        <f>CSV_CR_SCEN!BU97</f>
        <v>0</v>
      </c>
      <c r="L14" s="1175">
        <f>CSV_CR_SCEN!BW97</f>
        <v>0</v>
      </c>
      <c r="M14" s="1175">
        <f>CSV_CR_SCEN!BX97</f>
        <v>0</v>
      </c>
      <c r="N14" s="1175">
        <f>CSV_CR_SCEN!BV97</f>
        <v>0</v>
      </c>
      <c r="O14" s="1175">
        <f>CSV_CR_SCEN!BY97</f>
        <v>0</v>
      </c>
      <c r="P14" s="1175">
        <f>CSV_CR_SCEN!BZ97</f>
        <v>0</v>
      </c>
      <c r="Q14" s="1175">
        <f>CSV_CR_SCEN!CA97</f>
        <v>0</v>
      </c>
      <c r="R14" s="1175">
        <f>CSV_CR_SCEN!CE97</f>
        <v>0</v>
      </c>
      <c r="S14" s="1175">
        <f>CSV_CR_SCEN!CF97</f>
        <v>0</v>
      </c>
      <c r="T14" s="1127">
        <f>CSV_CR_SCEN!CG97</f>
        <v>0</v>
      </c>
      <c r="U14" s="310"/>
    </row>
    <row r="15" spans="1:21" ht="19.5" customHeight="1">
      <c r="A15" s="298"/>
      <c r="B15" s="1159" t="s">
        <v>184</v>
      </c>
      <c r="C15" s="1160">
        <v>2022</v>
      </c>
      <c r="D15" s="1162"/>
      <c r="E15" s="96"/>
      <c r="F15" s="432" t="s">
        <v>402</v>
      </c>
      <c r="G15" s="1173">
        <f>AVERAGE(CSV_CR_SCEN!AE10, CSV_CR_SCEN!AE32, CSV_CR_SCEN!AE54, CSV_CR_SCEN!AE76, CSV_CR_SCEN!AE98)</f>
        <v>0</v>
      </c>
      <c r="H15" s="1174">
        <f>AVERAGE(CSV_CR_SCEN!AF10, CSV_CR_SCEN!AF32, CSV_CR_SCEN!AF54, CSV_CR_SCEN!AF76, CSV_CR_SCEN!AF98)</f>
        <v>0</v>
      </c>
      <c r="I15" s="1174">
        <f>AVERAGE(CSV_CR_SCEN!AG10, CSV_CR_SCEN!AG32, CSV_CR_SCEN!AG54, CSV_CR_SCEN!AG76, CSV_CR_SCEN!AG98)</f>
        <v>0</v>
      </c>
      <c r="J15" s="1174">
        <f>AVERAGE(CSV_CR_SCEN!AH10, CSV_CR_SCEN!AH32, CSV_CR_SCEN!AH54, CSV_CR_SCEN!AH76, CSV_CR_SCEN!AH98)</f>
        <v>0</v>
      </c>
      <c r="K15" s="1175">
        <f>CSV_CR_SCEN!BU98</f>
        <v>0</v>
      </c>
      <c r="L15" s="1175">
        <f>CSV_CR_SCEN!BW98</f>
        <v>0</v>
      </c>
      <c r="M15" s="1175">
        <f>CSV_CR_SCEN!BX98</f>
        <v>0</v>
      </c>
      <c r="N15" s="1175">
        <f>CSV_CR_SCEN!BV98</f>
        <v>0</v>
      </c>
      <c r="O15" s="1175">
        <f>CSV_CR_SCEN!BY98</f>
        <v>0</v>
      </c>
      <c r="P15" s="1175">
        <f>CSV_CR_SCEN!BZ98</f>
        <v>0</v>
      </c>
      <c r="Q15" s="1175">
        <f>CSV_CR_SCEN!CA98</f>
        <v>0</v>
      </c>
      <c r="R15" s="1175">
        <f>CSV_CR_SCEN!CE98</f>
        <v>0</v>
      </c>
      <c r="S15" s="1175">
        <f>CSV_CR_SCEN!CF98</f>
        <v>0</v>
      </c>
      <c r="T15" s="1127">
        <f>CSV_CR_SCEN!CG98</f>
        <v>0</v>
      </c>
      <c r="U15" s="310"/>
    </row>
    <row r="16" spans="1:21" ht="19.5" customHeight="1">
      <c r="A16" s="298"/>
      <c r="B16" s="1159" t="s">
        <v>184</v>
      </c>
      <c r="C16" s="1160">
        <v>2022</v>
      </c>
      <c r="D16" s="1162"/>
      <c r="E16" s="96"/>
      <c r="F16" s="432" t="s">
        <v>403</v>
      </c>
      <c r="G16" s="1173">
        <f>AVERAGE(CSV_CR_SCEN!AE11, CSV_CR_SCEN!AE33, CSV_CR_SCEN!AE55, CSV_CR_SCEN!AE77, CSV_CR_SCEN!AE99)</f>
        <v>0</v>
      </c>
      <c r="H16" s="1174">
        <f>AVERAGE(CSV_CR_SCEN!AF11, CSV_CR_SCEN!AF33, CSV_CR_SCEN!AF55, CSV_CR_SCEN!AF77, CSV_CR_SCEN!AF99)</f>
        <v>0</v>
      </c>
      <c r="I16" s="1174">
        <f>AVERAGE(CSV_CR_SCEN!AG11, CSV_CR_SCEN!AG33, CSV_CR_SCEN!AG55, CSV_CR_SCEN!AG77, CSV_CR_SCEN!AG99)</f>
        <v>0</v>
      </c>
      <c r="J16" s="1174">
        <f>AVERAGE(CSV_CR_SCEN!AH11, CSV_CR_SCEN!AH33, CSV_CR_SCEN!AH55, CSV_CR_SCEN!AH77, CSV_CR_SCEN!AH99)</f>
        <v>0</v>
      </c>
      <c r="K16" s="1175">
        <f>CSV_CR_SCEN!BU99</f>
        <v>0</v>
      </c>
      <c r="L16" s="1175">
        <f>CSV_CR_SCEN!BW99</f>
        <v>0</v>
      </c>
      <c r="M16" s="1175">
        <f>CSV_CR_SCEN!BX99</f>
        <v>0</v>
      </c>
      <c r="N16" s="1175">
        <f>CSV_CR_SCEN!BV99</f>
        <v>0</v>
      </c>
      <c r="O16" s="1175">
        <f>CSV_CR_SCEN!BY99</f>
        <v>0</v>
      </c>
      <c r="P16" s="1175">
        <f>CSV_CR_SCEN!BZ99</f>
        <v>0</v>
      </c>
      <c r="Q16" s="1175">
        <f>CSV_CR_SCEN!CA99</f>
        <v>0</v>
      </c>
      <c r="R16" s="1175">
        <f>CSV_CR_SCEN!CE99</f>
        <v>0</v>
      </c>
      <c r="S16" s="1175">
        <f>CSV_CR_SCEN!CF99</f>
        <v>0</v>
      </c>
      <c r="T16" s="1127">
        <f>CSV_CR_SCEN!CG99</f>
        <v>0</v>
      </c>
      <c r="U16" s="310"/>
    </row>
    <row r="17" spans="1:21" ht="19.5" customHeight="1">
      <c r="A17" s="298"/>
      <c r="B17" s="1159" t="s">
        <v>184</v>
      </c>
      <c r="C17" s="1160">
        <v>2022</v>
      </c>
      <c r="D17" s="1162" t="s">
        <v>21</v>
      </c>
      <c r="E17" s="96"/>
      <c r="F17" s="430" t="s">
        <v>180</v>
      </c>
      <c r="G17" s="1173">
        <f>AVERAGE(CSV_CR_SCEN!AE12, CSV_CR_SCEN!AE34, CSV_CR_SCEN!AE56, CSV_CR_SCEN!AE78, CSV_CR_SCEN!AE100)</f>
        <v>0</v>
      </c>
      <c r="H17" s="1174">
        <f>AVERAGE(CSV_CR_SCEN!AF12, CSV_CR_SCEN!AF34, CSV_CR_SCEN!AF56, CSV_CR_SCEN!AF78, CSV_CR_SCEN!AF100)</f>
        <v>0</v>
      </c>
      <c r="I17" s="1174">
        <f>AVERAGE(CSV_CR_SCEN!AG12, CSV_CR_SCEN!AG34, CSV_CR_SCEN!AG56, CSV_CR_SCEN!AG78, CSV_CR_SCEN!AG100)</f>
        <v>0</v>
      </c>
      <c r="J17" s="1174">
        <f>AVERAGE(CSV_CR_SCEN!AH12, CSV_CR_SCEN!AH34, CSV_CR_SCEN!AH56, CSV_CR_SCEN!AH78, CSV_CR_SCEN!AH100)</f>
        <v>0</v>
      </c>
      <c r="K17" s="1175">
        <f>CSV_CR_SCEN!BU100</f>
        <v>0</v>
      </c>
      <c r="L17" s="1175">
        <f>CSV_CR_SCEN!BW100</f>
        <v>0</v>
      </c>
      <c r="M17" s="1175">
        <f>CSV_CR_SCEN!BX100</f>
        <v>0</v>
      </c>
      <c r="N17" s="1175">
        <f>CSV_CR_SCEN!BV100</f>
        <v>0</v>
      </c>
      <c r="O17" s="1175">
        <f>CSV_CR_SCEN!BY100</f>
        <v>0</v>
      </c>
      <c r="P17" s="1175">
        <f>CSV_CR_SCEN!BZ100</f>
        <v>0</v>
      </c>
      <c r="Q17" s="1175">
        <f>CSV_CR_SCEN!CA100</f>
        <v>0</v>
      </c>
      <c r="R17" s="1175">
        <f>CSV_CR_SCEN!CE100</f>
        <v>0</v>
      </c>
      <c r="S17" s="1175">
        <f>CSV_CR_SCEN!CF100</f>
        <v>0</v>
      </c>
      <c r="T17" s="1127">
        <f>CSV_CR_SCEN!CG100</f>
        <v>0</v>
      </c>
      <c r="U17" s="310"/>
    </row>
    <row r="18" spans="1:21" ht="19.5" customHeight="1">
      <c r="A18" s="298"/>
      <c r="B18" s="1159" t="s">
        <v>184</v>
      </c>
      <c r="C18" s="1160">
        <v>2022</v>
      </c>
      <c r="D18" s="1162" t="s">
        <v>22</v>
      </c>
      <c r="E18" s="96"/>
      <c r="F18" s="430" t="s">
        <v>150</v>
      </c>
      <c r="G18" s="1173">
        <f>AVERAGE(CSV_CR_SCEN!AE13, CSV_CR_SCEN!AE35, CSV_CR_SCEN!AE57, CSV_CR_SCEN!AE79, CSV_CR_SCEN!AE101)</f>
        <v>0</v>
      </c>
      <c r="H18" s="1174">
        <f>AVERAGE(CSV_CR_SCEN!AF13, CSV_CR_SCEN!AF35, CSV_CR_SCEN!AF57, CSV_CR_SCEN!AF79, CSV_CR_SCEN!AF101)</f>
        <v>0</v>
      </c>
      <c r="I18" s="1174">
        <f>AVERAGE(CSV_CR_SCEN!AG13, CSV_CR_SCEN!AG35, CSV_CR_SCEN!AG57, CSV_CR_SCEN!AG79, CSV_CR_SCEN!AG101)</f>
        <v>0</v>
      </c>
      <c r="J18" s="1174">
        <f>AVERAGE(CSV_CR_SCEN!AH13, CSV_CR_SCEN!AH35, CSV_CR_SCEN!AH57, CSV_CR_SCEN!AH79, CSV_CR_SCEN!AH101)</f>
        <v>0</v>
      </c>
      <c r="K18" s="1175">
        <f>CSV_CR_SCEN!BU101</f>
        <v>0</v>
      </c>
      <c r="L18" s="1175">
        <f>CSV_CR_SCEN!BW101</f>
        <v>0</v>
      </c>
      <c r="M18" s="1175">
        <f>CSV_CR_SCEN!BX101</f>
        <v>0</v>
      </c>
      <c r="N18" s="1175">
        <f>CSV_CR_SCEN!BV101</f>
        <v>0</v>
      </c>
      <c r="O18" s="1175">
        <f>CSV_CR_SCEN!BY101</f>
        <v>0</v>
      </c>
      <c r="P18" s="1175">
        <f>CSV_CR_SCEN!BZ101</f>
        <v>0</v>
      </c>
      <c r="Q18" s="1175">
        <f>CSV_CR_SCEN!CA101</f>
        <v>0</v>
      </c>
      <c r="R18" s="1175">
        <f>CSV_CR_SCEN!CE101</f>
        <v>0</v>
      </c>
      <c r="S18" s="1175">
        <f>CSV_CR_SCEN!CF101</f>
        <v>0</v>
      </c>
      <c r="T18" s="1127">
        <f>CSV_CR_SCEN!CG101</f>
        <v>0</v>
      </c>
      <c r="U18" s="310"/>
    </row>
    <row r="19" spans="1:21" ht="19.5" customHeight="1">
      <c r="A19" s="298"/>
      <c r="B19" s="1159" t="s">
        <v>184</v>
      </c>
      <c r="C19" s="1160">
        <v>2022</v>
      </c>
      <c r="D19" s="1162" t="s">
        <v>23</v>
      </c>
      <c r="E19" s="96"/>
      <c r="F19" s="430" t="s">
        <v>151</v>
      </c>
      <c r="G19" s="1173">
        <f>AVERAGE(CSV_CR_SCEN!AE14, CSV_CR_SCEN!AE36, CSV_CR_SCEN!AE58, CSV_CR_SCEN!AE80, CSV_CR_SCEN!AE102)</f>
        <v>0</v>
      </c>
      <c r="H19" s="1174">
        <f>AVERAGE(CSV_CR_SCEN!AF14, CSV_CR_SCEN!AF36, CSV_CR_SCEN!AF58, CSV_CR_SCEN!AF80, CSV_CR_SCEN!AF102)</f>
        <v>0</v>
      </c>
      <c r="I19" s="1174">
        <f>AVERAGE(CSV_CR_SCEN!AG14, CSV_CR_SCEN!AG36, CSV_CR_SCEN!AG58, CSV_CR_SCEN!AG80, CSV_CR_SCEN!AG102)</f>
        <v>0</v>
      </c>
      <c r="J19" s="1174">
        <f>AVERAGE(CSV_CR_SCEN!AH14, CSV_CR_SCEN!AH36, CSV_CR_SCEN!AH58, CSV_CR_SCEN!AH80, CSV_CR_SCEN!AH102)</f>
        <v>0</v>
      </c>
      <c r="K19" s="1175">
        <f>CSV_CR_SCEN!BU102</f>
        <v>0</v>
      </c>
      <c r="L19" s="1175">
        <f>CSV_CR_SCEN!BW102</f>
        <v>0</v>
      </c>
      <c r="M19" s="1175">
        <f>CSV_CR_SCEN!BX102</f>
        <v>0</v>
      </c>
      <c r="N19" s="1175">
        <f>CSV_CR_SCEN!BV102</f>
        <v>0</v>
      </c>
      <c r="O19" s="1175">
        <f>CSV_CR_SCEN!BY102</f>
        <v>0</v>
      </c>
      <c r="P19" s="1175">
        <f>CSV_CR_SCEN!BZ102</f>
        <v>0</v>
      </c>
      <c r="Q19" s="1175">
        <f>CSV_CR_SCEN!CA102</f>
        <v>0</v>
      </c>
      <c r="R19" s="1175">
        <f>CSV_CR_SCEN!CE102</f>
        <v>0</v>
      </c>
      <c r="S19" s="1175">
        <f>CSV_CR_SCEN!CF102</f>
        <v>0</v>
      </c>
      <c r="T19" s="1127">
        <f>CSV_CR_SCEN!CG102</f>
        <v>0</v>
      </c>
      <c r="U19" s="310"/>
    </row>
    <row r="20" spans="1:21" ht="19.5" customHeight="1">
      <c r="A20" s="298"/>
      <c r="B20" s="1159" t="s">
        <v>184</v>
      </c>
      <c r="C20" s="1160">
        <v>2022</v>
      </c>
      <c r="D20" s="1162" t="s">
        <v>24</v>
      </c>
      <c r="E20" s="96"/>
      <c r="F20" s="430" t="s">
        <v>152</v>
      </c>
      <c r="G20" s="1173">
        <f>AVERAGE(CSV_CR_SCEN!AE15, CSV_CR_SCEN!AE37, CSV_CR_SCEN!AE59, CSV_CR_SCEN!AE81, CSV_CR_SCEN!AE103)</f>
        <v>0</v>
      </c>
      <c r="H20" s="1174">
        <f>AVERAGE(CSV_CR_SCEN!AF15, CSV_CR_SCEN!AF37, CSV_CR_SCEN!AF59, CSV_CR_SCEN!AF81, CSV_CR_SCEN!AF103)</f>
        <v>0</v>
      </c>
      <c r="I20" s="1174">
        <f>AVERAGE(CSV_CR_SCEN!AG15, CSV_CR_SCEN!AG37, CSV_CR_SCEN!AG59, CSV_CR_SCEN!AG81, CSV_CR_SCEN!AG103)</f>
        <v>0</v>
      </c>
      <c r="J20" s="1174">
        <f>AVERAGE(CSV_CR_SCEN!AH15, CSV_CR_SCEN!AH37, CSV_CR_SCEN!AH59, CSV_CR_SCEN!AH81, CSV_CR_SCEN!AH103)</f>
        <v>0</v>
      </c>
      <c r="K20" s="1175">
        <f>CSV_CR_SCEN!BU103</f>
        <v>0</v>
      </c>
      <c r="L20" s="1175">
        <f>CSV_CR_SCEN!BW103</f>
        <v>0</v>
      </c>
      <c r="M20" s="1175">
        <f>CSV_CR_SCEN!BX103</f>
        <v>0</v>
      </c>
      <c r="N20" s="1175">
        <f>CSV_CR_SCEN!BV103</f>
        <v>0</v>
      </c>
      <c r="O20" s="1175">
        <f>CSV_CR_SCEN!BY103</f>
        <v>0</v>
      </c>
      <c r="P20" s="1175">
        <f>CSV_CR_SCEN!BZ103</f>
        <v>0</v>
      </c>
      <c r="Q20" s="1175">
        <f>CSV_CR_SCEN!CA103</f>
        <v>0</v>
      </c>
      <c r="R20" s="1175">
        <f>CSV_CR_SCEN!CE103</f>
        <v>0</v>
      </c>
      <c r="S20" s="1175">
        <f>CSV_CR_SCEN!CF103</f>
        <v>0</v>
      </c>
      <c r="T20" s="1127">
        <f>CSV_CR_SCEN!CG103</f>
        <v>0</v>
      </c>
      <c r="U20" s="310"/>
    </row>
    <row r="21" spans="1:21" ht="19.5" customHeight="1">
      <c r="A21" s="298"/>
      <c r="B21" s="1159" t="s">
        <v>184</v>
      </c>
      <c r="C21" s="1160">
        <v>2022</v>
      </c>
      <c r="D21" s="1162" t="s">
        <v>17</v>
      </c>
      <c r="E21" s="96"/>
      <c r="F21" s="430" t="s">
        <v>145</v>
      </c>
      <c r="G21" s="1173">
        <f>AVERAGE(CSV_CR_SCEN!AE16, CSV_CR_SCEN!AE38, CSV_CR_SCEN!AE60, CSV_CR_SCEN!AE82, CSV_CR_SCEN!AE104)</f>
        <v>0</v>
      </c>
      <c r="H21" s="1174">
        <f>AVERAGE(CSV_CR_SCEN!AF16, CSV_CR_SCEN!AF38, CSV_CR_SCEN!AF60, CSV_CR_SCEN!AF82, CSV_CR_SCEN!AF104)</f>
        <v>0</v>
      </c>
      <c r="I21" s="1174">
        <f>AVERAGE(CSV_CR_SCEN!AG16, CSV_CR_SCEN!AG38, CSV_CR_SCEN!AG60, CSV_CR_SCEN!AG82, CSV_CR_SCEN!AG104)</f>
        <v>0</v>
      </c>
      <c r="J21" s="1174">
        <f>AVERAGE(CSV_CR_SCEN!AH16, CSV_CR_SCEN!AH38, CSV_CR_SCEN!AH60, CSV_CR_SCEN!AH82, CSV_CR_SCEN!AH104)</f>
        <v>0</v>
      </c>
      <c r="K21" s="1175">
        <f>CSV_CR_SCEN!BU104</f>
        <v>0</v>
      </c>
      <c r="L21" s="1175">
        <f>CSV_CR_SCEN!BW104</f>
        <v>0</v>
      </c>
      <c r="M21" s="1175">
        <f>CSV_CR_SCEN!BX104</f>
        <v>0</v>
      </c>
      <c r="N21" s="1175">
        <f>CSV_CR_SCEN!BV104</f>
        <v>0</v>
      </c>
      <c r="O21" s="1175">
        <f>CSV_CR_SCEN!BY104</f>
        <v>0</v>
      </c>
      <c r="P21" s="1175">
        <f>CSV_CR_SCEN!BZ104</f>
        <v>0</v>
      </c>
      <c r="Q21" s="1175">
        <f>CSV_CR_SCEN!CA104</f>
        <v>0</v>
      </c>
      <c r="R21" s="1175">
        <f>CSV_CR_SCEN!CE104</f>
        <v>0</v>
      </c>
      <c r="S21" s="1175">
        <f>CSV_CR_SCEN!CF104</f>
        <v>0</v>
      </c>
      <c r="T21" s="1127">
        <f>CSV_CR_SCEN!CG104</f>
        <v>0</v>
      </c>
      <c r="U21" s="310"/>
    </row>
    <row r="22" spans="1:21" ht="19.5" customHeight="1">
      <c r="A22" s="298"/>
      <c r="B22" s="1159" t="s">
        <v>184</v>
      </c>
      <c r="C22" s="1160">
        <v>2022</v>
      </c>
      <c r="D22" s="1162" t="s">
        <v>13</v>
      </c>
      <c r="E22" s="96"/>
      <c r="F22" s="430" t="s">
        <v>181</v>
      </c>
      <c r="G22" s="1173">
        <f>AVERAGE(CSV_CR_SCEN!AE17, CSV_CR_SCEN!AE39, CSV_CR_SCEN!AE61, CSV_CR_SCEN!AE83, CSV_CR_SCEN!AE105)</f>
        <v>0</v>
      </c>
      <c r="H22" s="1174">
        <f>AVERAGE(CSV_CR_SCEN!AF17, CSV_CR_SCEN!AF39, CSV_CR_SCEN!AF61, CSV_CR_SCEN!AF83, CSV_CR_SCEN!AF105)</f>
        <v>0</v>
      </c>
      <c r="I22" s="1174">
        <f>AVERAGE(CSV_CR_SCEN!AG17, CSV_CR_SCEN!AG39, CSV_CR_SCEN!AG61, CSV_CR_SCEN!AG83, CSV_CR_SCEN!AG105)</f>
        <v>0</v>
      </c>
      <c r="J22" s="1174">
        <f>AVERAGE(CSV_CR_SCEN!AH17, CSV_CR_SCEN!AH39, CSV_CR_SCEN!AH61, CSV_CR_SCEN!AH83, CSV_CR_SCEN!AH105)</f>
        <v>0</v>
      </c>
      <c r="K22" s="1175">
        <f>CSV_CR_SCEN!BU105</f>
        <v>0</v>
      </c>
      <c r="L22" s="1175">
        <f>CSV_CR_SCEN!BW105</f>
        <v>0</v>
      </c>
      <c r="M22" s="1175">
        <f>CSV_CR_SCEN!BX105</f>
        <v>0</v>
      </c>
      <c r="N22" s="1175">
        <f>CSV_CR_SCEN!BV105</f>
        <v>0</v>
      </c>
      <c r="O22" s="1175">
        <f>CSV_CR_SCEN!BY105</f>
        <v>0</v>
      </c>
      <c r="P22" s="1175">
        <f>CSV_CR_SCEN!BZ105</f>
        <v>0</v>
      </c>
      <c r="Q22" s="1175">
        <f>CSV_CR_SCEN!CA105</f>
        <v>0</v>
      </c>
      <c r="R22" s="1175">
        <f>CSV_CR_SCEN!CE105</f>
        <v>0</v>
      </c>
      <c r="S22" s="1175">
        <f>CSV_CR_SCEN!CF105</f>
        <v>0</v>
      </c>
      <c r="T22" s="1127">
        <f>CSV_CR_SCEN!CG105</f>
        <v>0</v>
      </c>
      <c r="U22" s="310"/>
    </row>
    <row r="23" spans="1:21" ht="19.5" customHeight="1">
      <c r="A23" s="298"/>
      <c r="B23" s="1159" t="s">
        <v>184</v>
      </c>
      <c r="C23" s="1160">
        <v>2022</v>
      </c>
      <c r="D23" s="1162" t="s">
        <v>13</v>
      </c>
      <c r="E23" s="108" t="s">
        <v>98</v>
      </c>
      <c r="F23" s="432" t="s">
        <v>146</v>
      </c>
      <c r="G23" s="1173">
        <f>AVERAGE(CSV_CR_SCEN!AE18, CSV_CR_SCEN!AE40, CSV_CR_SCEN!AE62, CSV_CR_SCEN!AE84, CSV_CR_SCEN!AE106)</f>
        <v>0</v>
      </c>
      <c r="H23" s="1174">
        <f>AVERAGE(CSV_CR_SCEN!AF18, CSV_CR_SCEN!AF40, CSV_CR_SCEN!AF62, CSV_CR_SCEN!AF84, CSV_CR_SCEN!AF106)</f>
        <v>0</v>
      </c>
      <c r="I23" s="1174">
        <f>AVERAGE(CSV_CR_SCEN!AG18, CSV_CR_SCEN!AG40, CSV_CR_SCEN!AG62, CSV_CR_SCEN!AG84, CSV_CR_SCEN!AG106)</f>
        <v>0</v>
      </c>
      <c r="J23" s="1174">
        <f>AVERAGE(CSV_CR_SCEN!AH18, CSV_CR_SCEN!AH40, CSV_CR_SCEN!AH62, CSV_CR_SCEN!AH84, CSV_CR_SCEN!AH106)</f>
        <v>0</v>
      </c>
      <c r="K23" s="1175">
        <f>CSV_CR_SCEN!BU106</f>
        <v>0</v>
      </c>
      <c r="L23" s="1175">
        <f>CSV_CR_SCEN!BW106</f>
        <v>0</v>
      </c>
      <c r="M23" s="1175">
        <f>CSV_CR_SCEN!BX106</f>
        <v>0</v>
      </c>
      <c r="N23" s="1175">
        <f>CSV_CR_SCEN!BV106</f>
        <v>0</v>
      </c>
      <c r="O23" s="1175">
        <f>CSV_CR_SCEN!BY106</f>
        <v>0</v>
      </c>
      <c r="P23" s="1175">
        <f>CSV_CR_SCEN!BZ106</f>
        <v>0</v>
      </c>
      <c r="Q23" s="1175">
        <f>CSV_CR_SCEN!CA106</f>
        <v>0</v>
      </c>
      <c r="R23" s="1175">
        <f>CSV_CR_SCEN!CE106</f>
        <v>0</v>
      </c>
      <c r="S23" s="1175">
        <f>CSV_CR_SCEN!CF106</f>
        <v>0</v>
      </c>
      <c r="T23" s="1127">
        <f>CSV_CR_SCEN!CG106</f>
        <v>0</v>
      </c>
      <c r="U23" s="310"/>
    </row>
    <row r="24" spans="1:21" ht="19.5" customHeight="1">
      <c r="A24" s="298"/>
      <c r="B24" s="1159" t="s">
        <v>184</v>
      </c>
      <c r="C24" s="1160">
        <v>2022</v>
      </c>
      <c r="D24" s="1162" t="s">
        <v>19</v>
      </c>
      <c r="E24" s="96"/>
      <c r="F24" s="432" t="s">
        <v>153</v>
      </c>
      <c r="G24" s="1173">
        <f>AVERAGE(CSV_CR_SCEN!AE19, CSV_CR_SCEN!AE41, CSV_CR_SCEN!AE63, CSV_CR_SCEN!AE85, CSV_CR_SCEN!AE107)</f>
        <v>0</v>
      </c>
      <c r="H24" s="1174">
        <f>AVERAGE(CSV_CR_SCEN!AF19, CSV_CR_SCEN!AF41, CSV_CR_SCEN!AF63, CSV_CR_SCEN!AF85, CSV_CR_SCEN!AF107)</f>
        <v>0</v>
      </c>
      <c r="I24" s="1174">
        <f>AVERAGE(CSV_CR_SCEN!AG19, CSV_CR_SCEN!AG41, CSV_CR_SCEN!AG63, CSV_CR_SCEN!AG85, CSV_CR_SCEN!AG107)</f>
        <v>0</v>
      </c>
      <c r="J24" s="1174">
        <f>AVERAGE(CSV_CR_SCEN!AH19, CSV_CR_SCEN!AH41, CSV_CR_SCEN!AH63, CSV_CR_SCEN!AH85, CSV_CR_SCEN!AH107)</f>
        <v>0</v>
      </c>
      <c r="K24" s="1175">
        <f>CSV_CR_SCEN!BU107</f>
        <v>0</v>
      </c>
      <c r="L24" s="1175">
        <f>CSV_CR_SCEN!BW107</f>
        <v>0</v>
      </c>
      <c r="M24" s="1175">
        <f>CSV_CR_SCEN!BX107</f>
        <v>0</v>
      </c>
      <c r="N24" s="1175">
        <f>CSV_CR_SCEN!BV107</f>
        <v>0</v>
      </c>
      <c r="O24" s="1175">
        <f>CSV_CR_SCEN!BY107</f>
        <v>0</v>
      </c>
      <c r="P24" s="1175">
        <f>CSV_CR_SCEN!BZ107</f>
        <v>0</v>
      </c>
      <c r="Q24" s="1175">
        <f>CSV_CR_SCEN!CA107</f>
        <v>0</v>
      </c>
      <c r="R24" s="1175">
        <f>CSV_CR_SCEN!CE107</f>
        <v>0</v>
      </c>
      <c r="S24" s="1175">
        <f>CSV_CR_SCEN!CF107</f>
        <v>0</v>
      </c>
      <c r="T24" s="1127">
        <f>CSV_CR_SCEN!CG107</f>
        <v>0</v>
      </c>
      <c r="U24" s="310"/>
    </row>
    <row r="25" spans="1:21" ht="19.5" customHeight="1">
      <c r="A25" s="298"/>
      <c r="B25" s="1159" t="s">
        <v>184</v>
      </c>
      <c r="C25" s="1160">
        <v>2022</v>
      </c>
      <c r="D25" s="1162" t="s">
        <v>19</v>
      </c>
      <c r="E25" s="108" t="s">
        <v>98</v>
      </c>
      <c r="F25" s="430" t="s">
        <v>148</v>
      </c>
      <c r="G25" s="1173">
        <f>AVERAGE(CSV_CR_SCEN!AE20, CSV_CR_SCEN!AE42, CSV_CR_SCEN!AE64, CSV_CR_SCEN!AE86, CSV_CR_SCEN!AE108)</f>
        <v>0</v>
      </c>
      <c r="H25" s="1174">
        <f>AVERAGE(CSV_CR_SCEN!AF20, CSV_CR_SCEN!AF42, CSV_CR_SCEN!AF64, CSV_CR_SCEN!AF86, CSV_CR_SCEN!AF108)</f>
        <v>0</v>
      </c>
      <c r="I25" s="1174">
        <f>AVERAGE(CSV_CR_SCEN!AG20, CSV_CR_SCEN!AG42, CSV_CR_SCEN!AG64, CSV_CR_SCEN!AG86, CSV_CR_SCEN!AG108)</f>
        <v>0</v>
      </c>
      <c r="J25" s="1174">
        <f>AVERAGE(CSV_CR_SCEN!AH20, CSV_CR_SCEN!AH42, CSV_CR_SCEN!AH64, CSV_CR_SCEN!AH86, CSV_CR_SCEN!AH108)</f>
        <v>0</v>
      </c>
      <c r="K25" s="1175">
        <f>CSV_CR_SCEN!BU108</f>
        <v>0</v>
      </c>
      <c r="L25" s="1175">
        <f>CSV_CR_SCEN!BW108</f>
        <v>0</v>
      </c>
      <c r="M25" s="1175">
        <f>CSV_CR_SCEN!BX108</f>
        <v>0</v>
      </c>
      <c r="N25" s="1175">
        <f>CSV_CR_SCEN!BV108</f>
        <v>0</v>
      </c>
      <c r="O25" s="1175">
        <f>CSV_CR_SCEN!BY108</f>
        <v>0</v>
      </c>
      <c r="P25" s="1175">
        <f>CSV_CR_SCEN!BZ108</f>
        <v>0</v>
      </c>
      <c r="Q25" s="1175">
        <f>CSV_CR_SCEN!CA108</f>
        <v>0</v>
      </c>
      <c r="R25" s="1175">
        <f>CSV_CR_SCEN!CE108</f>
        <v>0</v>
      </c>
      <c r="S25" s="1175">
        <f>CSV_CR_SCEN!CF108</f>
        <v>0</v>
      </c>
      <c r="T25" s="1127">
        <f>CSV_CR_SCEN!CG108</f>
        <v>0</v>
      </c>
      <c r="U25" s="310"/>
    </row>
    <row r="26" spans="1:21" ht="19.5" customHeight="1">
      <c r="A26" s="298"/>
      <c r="B26" s="1159" t="s">
        <v>184</v>
      </c>
      <c r="C26" s="1160">
        <v>2022</v>
      </c>
      <c r="D26" s="1162" t="s">
        <v>25</v>
      </c>
      <c r="E26" s="96"/>
      <c r="F26" s="432" t="s">
        <v>146</v>
      </c>
      <c r="G26" s="1173">
        <f>AVERAGE(CSV_CR_SCEN!AE21, CSV_CR_SCEN!AE43, CSV_CR_SCEN!AE65, CSV_CR_SCEN!AE87, CSV_CR_SCEN!AE109)</f>
        <v>0</v>
      </c>
      <c r="H26" s="1174">
        <f>AVERAGE(CSV_CR_SCEN!AF21, CSV_CR_SCEN!AF43, CSV_CR_SCEN!AF65, CSV_CR_SCEN!AF87, CSV_CR_SCEN!AF109)</f>
        <v>0</v>
      </c>
      <c r="I26" s="1174">
        <f>AVERAGE(CSV_CR_SCEN!AG21, CSV_CR_SCEN!AG43, CSV_CR_SCEN!AG65, CSV_CR_SCEN!AG87, CSV_CR_SCEN!AG109)</f>
        <v>0</v>
      </c>
      <c r="J26" s="1174">
        <f>AVERAGE(CSV_CR_SCEN!AH21, CSV_CR_SCEN!AH43, CSV_CR_SCEN!AH65, CSV_CR_SCEN!AH87, CSV_CR_SCEN!AH109)</f>
        <v>0</v>
      </c>
      <c r="K26" s="1175">
        <f>CSV_CR_SCEN!BU109</f>
        <v>0</v>
      </c>
      <c r="L26" s="1175">
        <f>CSV_CR_SCEN!BW109</f>
        <v>0</v>
      </c>
      <c r="M26" s="1175">
        <f>CSV_CR_SCEN!BX109</f>
        <v>0</v>
      </c>
      <c r="N26" s="1175">
        <f>CSV_CR_SCEN!BV109</f>
        <v>0</v>
      </c>
      <c r="O26" s="1175">
        <f>CSV_CR_SCEN!BY109</f>
        <v>0</v>
      </c>
      <c r="P26" s="1175">
        <f>CSV_CR_SCEN!BZ109</f>
        <v>0</v>
      </c>
      <c r="Q26" s="1175">
        <f>CSV_CR_SCEN!CA109</f>
        <v>0</v>
      </c>
      <c r="R26" s="1175">
        <f>CSV_CR_SCEN!CE109</f>
        <v>0</v>
      </c>
      <c r="S26" s="1175">
        <f>CSV_CR_SCEN!CF109</f>
        <v>0</v>
      </c>
      <c r="T26" s="1127">
        <f>CSV_CR_SCEN!CG109</f>
        <v>0</v>
      </c>
      <c r="U26" s="310"/>
    </row>
    <row r="27" spans="1:21" ht="19.5" customHeight="1">
      <c r="A27" s="298"/>
      <c r="B27" s="1159" t="s">
        <v>184</v>
      </c>
      <c r="C27" s="1160">
        <v>2022</v>
      </c>
      <c r="D27" s="1162" t="s">
        <v>25</v>
      </c>
      <c r="E27" s="108" t="s">
        <v>98</v>
      </c>
      <c r="F27" s="432" t="s">
        <v>186</v>
      </c>
      <c r="G27" s="1173">
        <f>AVERAGE(CSV_CR_SCEN!AE22, CSV_CR_SCEN!AE44, CSV_CR_SCEN!AE66, CSV_CR_SCEN!AE88, CSV_CR_SCEN!AE110)</f>
        <v>0</v>
      </c>
      <c r="H27" s="1174">
        <f>AVERAGE(CSV_CR_SCEN!AF22, CSV_CR_SCEN!AF44, CSV_CR_SCEN!AF66, CSV_CR_SCEN!AF88, CSV_CR_SCEN!AF110)</f>
        <v>0</v>
      </c>
      <c r="I27" s="1174">
        <f>AVERAGE(CSV_CR_SCEN!AG22, CSV_CR_SCEN!AG44, CSV_CR_SCEN!AG66, CSV_CR_SCEN!AG88, CSV_CR_SCEN!AG110)</f>
        <v>0</v>
      </c>
      <c r="J27" s="1174">
        <f>AVERAGE(CSV_CR_SCEN!AH22, CSV_CR_SCEN!AH44, CSV_CR_SCEN!AH66, CSV_CR_SCEN!AH88, CSV_CR_SCEN!AH110)</f>
        <v>0</v>
      </c>
      <c r="K27" s="1175">
        <f>CSV_CR_SCEN!BU110</f>
        <v>0</v>
      </c>
      <c r="L27" s="1175">
        <f>CSV_CR_SCEN!BW110</f>
        <v>0</v>
      </c>
      <c r="M27" s="1175">
        <f>CSV_CR_SCEN!BX110</f>
        <v>0</v>
      </c>
      <c r="N27" s="1175">
        <f>CSV_CR_SCEN!BV110</f>
        <v>0</v>
      </c>
      <c r="O27" s="1175">
        <f>CSV_CR_SCEN!BY110</f>
        <v>0</v>
      </c>
      <c r="P27" s="1175">
        <f>CSV_CR_SCEN!BZ110</f>
        <v>0</v>
      </c>
      <c r="Q27" s="1175">
        <f>CSV_CR_SCEN!CA110</f>
        <v>0</v>
      </c>
      <c r="R27" s="1175">
        <f>CSV_CR_SCEN!CE110</f>
        <v>0</v>
      </c>
      <c r="S27" s="1175">
        <f>CSV_CR_SCEN!CF110</f>
        <v>0</v>
      </c>
      <c r="T27" s="1127">
        <f>CSV_CR_SCEN!CG110</f>
        <v>0</v>
      </c>
      <c r="U27" s="310"/>
    </row>
    <row r="28" spans="1:21" ht="19.5" customHeight="1">
      <c r="A28" s="298"/>
      <c r="B28" s="1159" t="s">
        <v>184</v>
      </c>
      <c r="C28" s="1160">
        <v>2022</v>
      </c>
      <c r="D28" s="1162" t="s">
        <v>26</v>
      </c>
      <c r="E28" s="96"/>
      <c r="F28" s="430" t="s">
        <v>185</v>
      </c>
      <c r="G28" s="1173">
        <f>AVERAGE(CSV_CR_SCEN!AE23, CSV_CR_SCEN!AE45, CSV_CR_SCEN!AE67, CSV_CR_SCEN!AE89, CSV_CR_SCEN!AE111)</f>
        <v>0</v>
      </c>
      <c r="H28" s="1174">
        <f>AVERAGE(CSV_CR_SCEN!AF23, CSV_CR_SCEN!AF45, CSV_CR_SCEN!AF67, CSV_CR_SCEN!AF89, CSV_CR_SCEN!AF111)</f>
        <v>0</v>
      </c>
      <c r="I28" s="1174">
        <f>AVERAGE(CSV_CR_SCEN!AG23, CSV_CR_SCEN!AG45, CSV_CR_SCEN!AG67, CSV_CR_SCEN!AG89, CSV_CR_SCEN!AG111)</f>
        <v>0</v>
      </c>
      <c r="J28" s="1174">
        <f>AVERAGE(CSV_CR_SCEN!AH23, CSV_CR_SCEN!AH45, CSV_CR_SCEN!AH67, CSV_CR_SCEN!AH89, CSV_CR_SCEN!AH111)</f>
        <v>0</v>
      </c>
      <c r="K28" s="1175">
        <f>CSV_CR_SCEN!BU111</f>
        <v>0</v>
      </c>
      <c r="L28" s="1175">
        <f>CSV_CR_SCEN!BW111</f>
        <v>0</v>
      </c>
      <c r="M28" s="1175">
        <f>CSV_CR_SCEN!BX111</f>
        <v>0</v>
      </c>
      <c r="N28" s="1175">
        <f>CSV_CR_SCEN!BV111</f>
        <v>0</v>
      </c>
      <c r="O28" s="1175">
        <f>CSV_CR_SCEN!BY111</f>
        <v>0</v>
      </c>
      <c r="P28" s="1175">
        <f>CSV_CR_SCEN!BZ111</f>
        <v>0</v>
      </c>
      <c r="Q28" s="1175">
        <f>CSV_CR_SCEN!CA111</f>
        <v>0</v>
      </c>
      <c r="R28" s="1175">
        <f>CSV_CR_SCEN!CE111</f>
        <v>0</v>
      </c>
      <c r="S28" s="1175">
        <f>CSV_CR_SCEN!CF111</f>
        <v>0</v>
      </c>
      <c r="T28" s="1127">
        <f>CSV_CR_SCEN!CG111</f>
        <v>0</v>
      </c>
      <c r="U28" s="310"/>
    </row>
    <row r="29" spans="1:21" ht="19.5" customHeight="1">
      <c r="A29" s="298"/>
      <c r="B29" s="1159" t="s">
        <v>184</v>
      </c>
      <c r="C29" s="1160">
        <v>2022</v>
      </c>
      <c r="D29" s="1162" t="s">
        <v>27</v>
      </c>
      <c r="E29" s="96"/>
      <c r="F29" s="432" t="s">
        <v>401</v>
      </c>
      <c r="G29" s="1173">
        <f>AVERAGE(CSV_CR_SCEN!AE24, CSV_CR_SCEN!AE46, CSV_CR_SCEN!AE68, CSV_CR_SCEN!AE90, CSV_CR_SCEN!AE112)</f>
        <v>0</v>
      </c>
      <c r="H29" s="1174">
        <f>AVERAGE(CSV_CR_SCEN!AF24, CSV_CR_SCEN!AF46, CSV_CR_SCEN!AF68, CSV_CR_SCEN!AF90, CSV_CR_SCEN!AF112)</f>
        <v>0</v>
      </c>
      <c r="I29" s="1174">
        <f>AVERAGE(CSV_CR_SCEN!AG24, CSV_CR_SCEN!AG46, CSV_CR_SCEN!AG68, CSV_CR_SCEN!AG90, CSV_CR_SCEN!AG112)</f>
        <v>0</v>
      </c>
      <c r="J29" s="1174">
        <f>AVERAGE(CSV_CR_SCEN!AH24, CSV_CR_SCEN!AH46, CSV_CR_SCEN!AH68, CSV_CR_SCEN!AH90, CSV_CR_SCEN!AH112)</f>
        <v>0</v>
      </c>
      <c r="K29" s="1175">
        <f>CSV_CR_SCEN!BU112</f>
        <v>0</v>
      </c>
      <c r="L29" s="1175">
        <f>CSV_CR_SCEN!BW112</f>
        <v>0</v>
      </c>
      <c r="M29" s="1175">
        <f>CSV_CR_SCEN!BX112</f>
        <v>0</v>
      </c>
      <c r="N29" s="1175">
        <f>CSV_CR_SCEN!BV112</f>
        <v>0</v>
      </c>
      <c r="O29" s="1175">
        <f>CSV_CR_SCEN!BY112</f>
        <v>0</v>
      </c>
      <c r="P29" s="1175">
        <f>CSV_CR_SCEN!BZ112</f>
        <v>0</v>
      </c>
      <c r="Q29" s="1175">
        <f>CSV_CR_SCEN!CA112</f>
        <v>0</v>
      </c>
      <c r="R29" s="1175">
        <f>CSV_CR_SCEN!CE112</f>
        <v>0</v>
      </c>
      <c r="S29" s="1175">
        <f>CSV_CR_SCEN!CF112</f>
        <v>0</v>
      </c>
      <c r="T29" s="1127">
        <f>CSV_CR_SCEN!CG112</f>
        <v>0</v>
      </c>
      <c r="U29" s="310"/>
    </row>
    <row r="30" spans="1:21" ht="19.5" customHeight="1">
      <c r="A30" s="298"/>
      <c r="B30" s="1159" t="s">
        <v>184</v>
      </c>
      <c r="C30" s="1160">
        <v>2022</v>
      </c>
      <c r="D30" s="1162" t="s">
        <v>28</v>
      </c>
      <c r="E30" s="96"/>
      <c r="F30" s="432" t="s">
        <v>146</v>
      </c>
      <c r="G30" s="1173">
        <f>AVERAGE(CSV_CR_SCEN!AE25, CSV_CR_SCEN!AE47, CSV_CR_SCEN!AE69, CSV_CR_SCEN!AE91, CSV_CR_SCEN!AE113)</f>
        <v>0</v>
      </c>
      <c r="H30" s="1174">
        <f>AVERAGE(CSV_CR_SCEN!AF25, CSV_CR_SCEN!AF47, CSV_CR_SCEN!AF69, CSV_CR_SCEN!AF91, CSV_CR_SCEN!AF113)</f>
        <v>0</v>
      </c>
      <c r="I30" s="1174">
        <f>AVERAGE(CSV_CR_SCEN!AG25, CSV_CR_SCEN!AG47, CSV_CR_SCEN!AG69, CSV_CR_SCEN!AG91, CSV_CR_SCEN!AG113)</f>
        <v>0</v>
      </c>
      <c r="J30" s="1174">
        <f>AVERAGE(CSV_CR_SCEN!AH25, CSV_CR_SCEN!AH47, CSV_CR_SCEN!AH69, CSV_CR_SCEN!AH91, CSV_CR_SCEN!AH113)</f>
        <v>0</v>
      </c>
      <c r="K30" s="1175">
        <f>CSV_CR_SCEN!BU113</f>
        <v>0</v>
      </c>
      <c r="L30" s="1175">
        <f>CSV_CR_SCEN!BW113</f>
        <v>0</v>
      </c>
      <c r="M30" s="1175">
        <f>CSV_CR_SCEN!BX113</f>
        <v>0</v>
      </c>
      <c r="N30" s="1175">
        <f>CSV_CR_SCEN!BV113</f>
        <v>0</v>
      </c>
      <c r="O30" s="1175">
        <f>CSV_CR_SCEN!BY113</f>
        <v>0</v>
      </c>
      <c r="P30" s="1175">
        <f>CSV_CR_SCEN!BZ113</f>
        <v>0</v>
      </c>
      <c r="Q30" s="1175">
        <f>CSV_CR_SCEN!CA113</f>
        <v>0</v>
      </c>
      <c r="R30" s="1175">
        <f>CSV_CR_SCEN!CE113</f>
        <v>0</v>
      </c>
      <c r="S30" s="1175">
        <f>CSV_CR_SCEN!CF113</f>
        <v>0</v>
      </c>
      <c r="T30" s="1127">
        <f>CSV_CR_SCEN!CG113</f>
        <v>0</v>
      </c>
      <c r="U30" s="310"/>
    </row>
    <row r="31" spans="1:21" ht="19.5" customHeight="1">
      <c r="A31" s="298"/>
      <c r="B31" s="1159" t="s">
        <v>184</v>
      </c>
      <c r="C31" s="1160">
        <v>2022</v>
      </c>
      <c r="D31" s="1162" t="s">
        <v>29</v>
      </c>
      <c r="E31" s="96"/>
      <c r="F31" s="432" t="s">
        <v>186</v>
      </c>
      <c r="G31" s="1173">
        <f>AVERAGE(CSV_CR_SCEN!AE26, CSV_CR_SCEN!AE48, CSV_CR_SCEN!AE70, CSV_CR_SCEN!AE92, CSV_CR_SCEN!AE114)</f>
        <v>0</v>
      </c>
      <c r="H31" s="1174">
        <f>AVERAGE(CSV_CR_SCEN!AF26, CSV_CR_SCEN!AF48, CSV_CR_SCEN!AF70, CSV_CR_SCEN!AF92, CSV_CR_SCEN!AF114)</f>
        <v>0</v>
      </c>
      <c r="I31" s="1174">
        <f>AVERAGE(CSV_CR_SCEN!AG26, CSV_CR_SCEN!AG48, CSV_CR_SCEN!AG70, CSV_CR_SCEN!AG92, CSV_CR_SCEN!AG114)</f>
        <v>0</v>
      </c>
      <c r="J31" s="1174">
        <f>AVERAGE(CSV_CR_SCEN!AH26, CSV_CR_SCEN!AH48, CSV_CR_SCEN!AH70, CSV_CR_SCEN!AH92, CSV_CR_SCEN!AH114)</f>
        <v>0</v>
      </c>
      <c r="K31" s="1175">
        <f>CSV_CR_SCEN!BU114</f>
        <v>0</v>
      </c>
      <c r="L31" s="1175">
        <f>CSV_CR_SCEN!BW114</f>
        <v>0</v>
      </c>
      <c r="M31" s="1175">
        <f>CSV_CR_SCEN!BX114</f>
        <v>0</v>
      </c>
      <c r="N31" s="1175">
        <f>CSV_CR_SCEN!BV114</f>
        <v>0</v>
      </c>
      <c r="O31" s="1175">
        <f>CSV_CR_SCEN!BY114</f>
        <v>0</v>
      </c>
      <c r="P31" s="1175">
        <f>CSV_CR_SCEN!BZ114</f>
        <v>0</v>
      </c>
      <c r="Q31" s="1175">
        <f>CSV_CR_SCEN!CA114</f>
        <v>0</v>
      </c>
      <c r="R31" s="1175">
        <f>CSV_CR_SCEN!CE114</f>
        <v>0</v>
      </c>
      <c r="S31" s="1175">
        <f>CSV_CR_SCEN!CF114</f>
        <v>0</v>
      </c>
      <c r="T31" s="1127">
        <f>CSV_CR_SCEN!CG114</f>
        <v>0</v>
      </c>
      <c r="U31" s="310"/>
    </row>
    <row r="32" spans="1:21" ht="19.5" customHeight="1">
      <c r="A32" s="298"/>
      <c r="B32" s="1159" t="s">
        <v>184</v>
      </c>
      <c r="C32" s="1160">
        <v>2022</v>
      </c>
      <c r="D32" s="1162" t="s">
        <v>5</v>
      </c>
      <c r="E32" s="96"/>
      <c r="F32" s="253" t="s">
        <v>173</v>
      </c>
      <c r="G32" s="1173">
        <f>AVERAGE(CSV_CR_SCEN!AE27, CSV_CR_SCEN!AE49, CSV_CR_SCEN!AE71, CSV_CR_SCEN!AE93, CSV_CR_SCEN!AE115)</f>
        <v>0</v>
      </c>
      <c r="H32" s="1174">
        <f>AVERAGE(CSV_CR_SCEN!AF27, CSV_CR_SCEN!AF49, CSV_CR_SCEN!AF71, CSV_CR_SCEN!AF93, CSV_CR_SCEN!AF115)</f>
        <v>0</v>
      </c>
      <c r="I32" s="1174">
        <f>AVERAGE(CSV_CR_SCEN!AG27, CSV_CR_SCEN!AG49, CSV_CR_SCEN!AG71, CSV_CR_SCEN!AG93, CSV_CR_SCEN!AG115)</f>
        <v>0</v>
      </c>
      <c r="J32" s="1174">
        <f>AVERAGE(CSV_CR_SCEN!AH27, CSV_CR_SCEN!AH49, CSV_CR_SCEN!AH71, CSV_CR_SCEN!AH93, CSV_CR_SCEN!AH115)</f>
        <v>0</v>
      </c>
      <c r="K32" s="1175">
        <f>CSV_CR_SCEN!BU115</f>
        <v>0</v>
      </c>
      <c r="L32" s="1175">
        <f>CSV_CR_SCEN!BW115</f>
        <v>0</v>
      </c>
      <c r="M32" s="1175">
        <f>CSV_CR_SCEN!BX115</f>
        <v>0</v>
      </c>
      <c r="N32" s="1175">
        <f>CSV_CR_SCEN!BV115</f>
        <v>0</v>
      </c>
      <c r="O32" s="1175">
        <f>CSV_CR_SCEN!BY115</f>
        <v>0</v>
      </c>
      <c r="P32" s="1175">
        <f>CSV_CR_SCEN!BZ115</f>
        <v>0</v>
      </c>
      <c r="Q32" s="1175">
        <f>CSV_CR_SCEN!CA115</f>
        <v>0</v>
      </c>
      <c r="R32" s="1175">
        <f>CSV_CR_SCEN!CE115</f>
        <v>0</v>
      </c>
      <c r="S32" s="1175">
        <f>CSV_CR_SCEN!CF115</f>
        <v>0</v>
      </c>
      <c r="T32" s="1127">
        <f>CSV_CR_SCEN!CG115</f>
        <v>0</v>
      </c>
      <c r="U32" s="310"/>
    </row>
    <row r="33" spans="1:21" s="68" customFormat="1" ht="19.5" customHeight="1" thickBot="1">
      <c r="A33" s="380"/>
      <c r="B33" s="1159" t="s">
        <v>184</v>
      </c>
      <c r="C33" s="1160">
        <v>2022</v>
      </c>
      <c r="D33" s="1163" t="s">
        <v>87</v>
      </c>
      <c r="E33" s="297"/>
      <c r="F33" s="1124" t="s">
        <v>144</v>
      </c>
      <c r="G33" s="1176">
        <f>AVERAGE(CSV_CR_SCEN!AE28, CSV_CR_SCEN!AE50, CSV_CR_SCEN!AE72, CSV_CR_SCEN!AE94, CSV_CR_SCEN!AE116)</f>
        <v>0</v>
      </c>
      <c r="H33" s="1177">
        <f>AVERAGE(CSV_CR_SCEN!AF28, CSV_CR_SCEN!AF50, CSV_CR_SCEN!AF72, CSV_CR_SCEN!AF94, CSV_CR_SCEN!AF116)</f>
        <v>0</v>
      </c>
      <c r="I33" s="1177">
        <f>AVERAGE(CSV_CR_SCEN!AG28, CSV_CR_SCEN!AG50, CSV_CR_SCEN!AG72, CSV_CR_SCEN!AG94, CSV_CR_SCEN!AG116)</f>
        <v>0</v>
      </c>
      <c r="J33" s="1177">
        <f>AVERAGE(CSV_CR_SCEN!AH28, CSV_CR_SCEN!AH50, CSV_CR_SCEN!AH72, CSV_CR_SCEN!AH94, CSV_CR_SCEN!AH116)</f>
        <v>0</v>
      </c>
      <c r="K33" s="1178">
        <f>CSV_CR_SCEN!BU116</f>
        <v>0</v>
      </c>
      <c r="L33" s="1178">
        <f>CSV_CR_SCEN!BW116</f>
        <v>0</v>
      </c>
      <c r="M33" s="1178">
        <f>CSV_CR_SCEN!BX116</f>
        <v>0</v>
      </c>
      <c r="N33" s="1178">
        <f>CSV_CR_SCEN!BV116</f>
        <v>0</v>
      </c>
      <c r="O33" s="1178">
        <f>CSV_CR_SCEN!BY116</f>
        <v>0</v>
      </c>
      <c r="P33" s="1178">
        <f>CSV_CR_SCEN!BZ116</f>
        <v>0</v>
      </c>
      <c r="Q33" s="1178">
        <f>CSV_CR_SCEN!CA116</f>
        <v>0</v>
      </c>
      <c r="R33" s="1178">
        <f>CSV_CR_SCEN!CE116</f>
        <v>0</v>
      </c>
      <c r="S33" s="1178">
        <f>CSV_CR_SCEN!CF116</f>
        <v>0</v>
      </c>
      <c r="T33" s="1131">
        <f>CSV_CR_SCEN!CG116</f>
        <v>0</v>
      </c>
      <c r="U33" s="387"/>
    </row>
    <row r="34" spans="1:21" ht="19.5" customHeight="1">
      <c r="A34" s="298"/>
      <c r="B34" s="1159" t="s">
        <v>208</v>
      </c>
      <c r="C34" s="1160">
        <v>2023</v>
      </c>
      <c r="D34" s="1161" t="s">
        <v>20</v>
      </c>
      <c r="E34" s="107"/>
      <c r="F34" s="664" t="s">
        <v>189</v>
      </c>
      <c r="G34" s="1170">
        <f>CSV_CR_SCEN!AE117</f>
        <v>0</v>
      </c>
      <c r="H34" s="1171">
        <f>CSV_CR_SCEN!AF117</f>
        <v>0</v>
      </c>
      <c r="I34" s="1171">
        <f>CSV_CR_SCEN!AG117</f>
        <v>0</v>
      </c>
      <c r="J34" s="1171">
        <f>CSV_CR_SCEN!AH117</f>
        <v>0</v>
      </c>
      <c r="K34" s="1172">
        <f>CSV_CR_SCEN!BU117</f>
        <v>0</v>
      </c>
      <c r="L34" s="1172">
        <f>CSV_CR_SCEN!BW117</f>
        <v>0</v>
      </c>
      <c r="M34" s="1172">
        <f>CSV_CR_SCEN!BX117</f>
        <v>0</v>
      </c>
      <c r="N34" s="1172">
        <f>CSV_CR_SCEN!BV117</f>
        <v>0</v>
      </c>
      <c r="O34" s="1172">
        <f>CSV_CR_SCEN!BY117</f>
        <v>0</v>
      </c>
      <c r="P34" s="1172">
        <f>CSV_CR_SCEN!BZ117</f>
        <v>0</v>
      </c>
      <c r="Q34" s="1172">
        <f>CSV_CR_SCEN!CA117</f>
        <v>0</v>
      </c>
      <c r="R34" s="1172">
        <f>CSV_CR_SCEN!CE117</f>
        <v>0</v>
      </c>
      <c r="S34" s="1172">
        <f>CSV_CR_SCEN!CF117</f>
        <v>0</v>
      </c>
      <c r="T34" s="1134">
        <f>CSV_CR_SCEN!CG117</f>
        <v>0</v>
      </c>
      <c r="U34" s="310"/>
    </row>
    <row r="35" spans="1:21" ht="19.5" customHeight="1">
      <c r="B35" s="1159" t="s">
        <v>208</v>
      </c>
      <c r="C35" s="1160">
        <v>2023</v>
      </c>
      <c r="D35" s="1162"/>
      <c r="E35" s="96"/>
      <c r="F35" s="430" t="s">
        <v>400</v>
      </c>
      <c r="G35" s="1173">
        <f>CSV_CR_SCEN!AE118</f>
        <v>0</v>
      </c>
      <c r="H35" s="1174">
        <f>CSV_CR_SCEN!AF118</f>
        <v>0</v>
      </c>
      <c r="I35" s="1174">
        <f>CSV_CR_SCEN!AG118</f>
        <v>0</v>
      </c>
      <c r="J35" s="1174">
        <f>CSV_CR_SCEN!AH118</f>
        <v>0</v>
      </c>
      <c r="K35" s="1175">
        <f>CSV_CR_SCEN!BU118</f>
        <v>0</v>
      </c>
      <c r="L35" s="1175">
        <f>CSV_CR_SCEN!BW118</f>
        <v>0</v>
      </c>
      <c r="M35" s="1175">
        <f>CSV_CR_SCEN!BX118</f>
        <v>0</v>
      </c>
      <c r="N35" s="1175">
        <f>CSV_CR_SCEN!BV118</f>
        <v>0</v>
      </c>
      <c r="O35" s="1175">
        <f>CSV_CR_SCEN!BY118</f>
        <v>0</v>
      </c>
      <c r="P35" s="1175">
        <f>CSV_CR_SCEN!BZ118</f>
        <v>0</v>
      </c>
      <c r="Q35" s="1175">
        <f>CSV_CR_SCEN!CA118</f>
        <v>0</v>
      </c>
      <c r="R35" s="1175">
        <f>CSV_CR_SCEN!CE118</f>
        <v>0</v>
      </c>
      <c r="S35" s="1175">
        <f>CSV_CR_SCEN!CF118</f>
        <v>0</v>
      </c>
      <c r="T35" s="1127">
        <f>CSV_CR_SCEN!CG118</f>
        <v>0</v>
      </c>
    </row>
    <row r="36" spans="1:21" ht="19.5" customHeight="1">
      <c r="B36" s="1159" t="s">
        <v>208</v>
      </c>
      <c r="C36" s="1160">
        <v>2023</v>
      </c>
      <c r="D36" s="1162"/>
      <c r="E36" s="96"/>
      <c r="F36" s="432" t="s">
        <v>638</v>
      </c>
      <c r="G36" s="1173">
        <f>CSV_CR_SCEN!AE119</f>
        <v>0</v>
      </c>
      <c r="H36" s="1174">
        <f>CSV_CR_SCEN!AF119</f>
        <v>0</v>
      </c>
      <c r="I36" s="1174">
        <f>CSV_CR_SCEN!AG119</f>
        <v>0</v>
      </c>
      <c r="J36" s="1174">
        <f>CSV_CR_SCEN!AH119</f>
        <v>0</v>
      </c>
      <c r="K36" s="1175">
        <f>CSV_CR_SCEN!BU119</f>
        <v>0</v>
      </c>
      <c r="L36" s="1175">
        <f>CSV_CR_SCEN!BW119</f>
        <v>0</v>
      </c>
      <c r="M36" s="1175">
        <f>CSV_CR_SCEN!BX119</f>
        <v>0</v>
      </c>
      <c r="N36" s="1175">
        <f>CSV_CR_SCEN!BV119</f>
        <v>0</v>
      </c>
      <c r="O36" s="1175">
        <f>CSV_CR_SCEN!BY119</f>
        <v>0</v>
      </c>
      <c r="P36" s="1175">
        <f>CSV_CR_SCEN!BZ119</f>
        <v>0</v>
      </c>
      <c r="Q36" s="1175">
        <f>CSV_CR_SCEN!CA119</f>
        <v>0</v>
      </c>
      <c r="R36" s="1175">
        <f>CSV_CR_SCEN!CE119</f>
        <v>0</v>
      </c>
      <c r="S36" s="1175">
        <f>CSV_CR_SCEN!CF119</f>
        <v>0.05</v>
      </c>
      <c r="T36" s="1127">
        <f>CSV_CR_SCEN!CG119</f>
        <v>0</v>
      </c>
    </row>
    <row r="37" spans="1:21" ht="19.5" customHeight="1">
      <c r="B37" s="1159" t="s">
        <v>208</v>
      </c>
      <c r="C37" s="1160">
        <v>2023</v>
      </c>
      <c r="D37" s="1162"/>
      <c r="E37" s="96"/>
      <c r="F37" s="432" t="s">
        <v>402</v>
      </c>
      <c r="G37" s="1173">
        <f>CSV_CR_SCEN!AE120</f>
        <v>0</v>
      </c>
      <c r="H37" s="1174">
        <f>CSV_CR_SCEN!AF120</f>
        <v>0</v>
      </c>
      <c r="I37" s="1174">
        <f>CSV_CR_SCEN!AG120</f>
        <v>0</v>
      </c>
      <c r="J37" s="1174">
        <f>CSV_CR_SCEN!AH120</f>
        <v>0</v>
      </c>
      <c r="K37" s="1175">
        <f>CSV_CR_SCEN!BU120</f>
        <v>0</v>
      </c>
      <c r="L37" s="1175">
        <f>CSV_CR_SCEN!BW120</f>
        <v>0</v>
      </c>
      <c r="M37" s="1175">
        <f>CSV_CR_SCEN!BX120</f>
        <v>0</v>
      </c>
      <c r="N37" s="1175">
        <f>CSV_CR_SCEN!BV120</f>
        <v>0</v>
      </c>
      <c r="O37" s="1175">
        <f>CSV_CR_SCEN!BY120</f>
        <v>0</v>
      </c>
      <c r="P37" s="1175">
        <f>CSV_CR_SCEN!BZ120</f>
        <v>0</v>
      </c>
      <c r="Q37" s="1175">
        <f>CSV_CR_SCEN!CA120</f>
        <v>0</v>
      </c>
      <c r="R37" s="1175">
        <f>CSV_CR_SCEN!CE120</f>
        <v>0</v>
      </c>
      <c r="S37" s="1175">
        <f>CSV_CR_SCEN!CF120</f>
        <v>0.05</v>
      </c>
      <c r="T37" s="1127">
        <f>CSV_CR_SCEN!CG120</f>
        <v>0</v>
      </c>
    </row>
    <row r="38" spans="1:21" ht="19.5" customHeight="1">
      <c r="B38" s="1159" t="s">
        <v>208</v>
      </c>
      <c r="C38" s="1160">
        <v>2023</v>
      </c>
      <c r="D38" s="1162"/>
      <c r="E38" s="96"/>
      <c r="F38" s="432" t="s">
        <v>403</v>
      </c>
      <c r="G38" s="1173">
        <f>CSV_CR_SCEN!AE121</f>
        <v>0</v>
      </c>
      <c r="H38" s="1174">
        <f>CSV_CR_SCEN!AF121</f>
        <v>0</v>
      </c>
      <c r="I38" s="1174">
        <f>CSV_CR_SCEN!AG121</f>
        <v>0</v>
      </c>
      <c r="J38" s="1174">
        <f>CSV_CR_SCEN!AH121</f>
        <v>0</v>
      </c>
      <c r="K38" s="1175">
        <f>CSV_CR_SCEN!BU121</f>
        <v>0</v>
      </c>
      <c r="L38" s="1175">
        <f>CSV_CR_SCEN!BW121</f>
        <v>0</v>
      </c>
      <c r="M38" s="1175">
        <f>CSV_CR_SCEN!BX121</f>
        <v>0</v>
      </c>
      <c r="N38" s="1175">
        <f>CSV_CR_SCEN!BV121</f>
        <v>0</v>
      </c>
      <c r="O38" s="1175">
        <f>CSV_CR_SCEN!BY121</f>
        <v>0</v>
      </c>
      <c r="P38" s="1175">
        <f>CSV_CR_SCEN!BZ121</f>
        <v>0</v>
      </c>
      <c r="Q38" s="1175">
        <f>CSV_CR_SCEN!CA121</f>
        <v>0</v>
      </c>
      <c r="R38" s="1175">
        <f>CSV_CR_SCEN!CE121</f>
        <v>0</v>
      </c>
      <c r="S38" s="1175">
        <f>CSV_CR_SCEN!CF121</f>
        <v>0.05</v>
      </c>
      <c r="T38" s="1127">
        <f>CSV_CR_SCEN!CG121</f>
        <v>0</v>
      </c>
    </row>
    <row r="39" spans="1:21" ht="19.5" customHeight="1">
      <c r="B39" s="1159" t="s">
        <v>208</v>
      </c>
      <c r="C39" s="1160">
        <v>2023</v>
      </c>
      <c r="D39" s="1162" t="s">
        <v>21</v>
      </c>
      <c r="E39" s="96"/>
      <c r="F39" s="430" t="s">
        <v>180</v>
      </c>
      <c r="G39" s="1173">
        <f>CSV_CR_SCEN!AE122</f>
        <v>0</v>
      </c>
      <c r="H39" s="1174">
        <f>CSV_CR_SCEN!AF122</f>
        <v>0</v>
      </c>
      <c r="I39" s="1174">
        <f>CSV_CR_SCEN!AG122</f>
        <v>0</v>
      </c>
      <c r="J39" s="1174">
        <f>CSV_CR_SCEN!AH122</f>
        <v>0</v>
      </c>
      <c r="K39" s="1175">
        <f>CSV_CR_SCEN!BU122</f>
        <v>0</v>
      </c>
      <c r="L39" s="1175">
        <f>CSV_CR_SCEN!BW122</f>
        <v>0</v>
      </c>
      <c r="M39" s="1175">
        <f>CSV_CR_SCEN!BX122</f>
        <v>0</v>
      </c>
      <c r="N39" s="1175">
        <f>CSV_CR_SCEN!BV122</f>
        <v>0</v>
      </c>
      <c r="O39" s="1175">
        <f>CSV_CR_SCEN!BY122</f>
        <v>0</v>
      </c>
      <c r="P39" s="1175">
        <f>CSV_CR_SCEN!BZ122</f>
        <v>0</v>
      </c>
      <c r="Q39" s="1175">
        <f>CSV_CR_SCEN!CA122</f>
        <v>0</v>
      </c>
      <c r="R39" s="1175">
        <f>CSV_CR_SCEN!CE122</f>
        <v>0</v>
      </c>
      <c r="S39" s="1175">
        <f>CSV_CR_SCEN!CF122</f>
        <v>0.05</v>
      </c>
      <c r="T39" s="1127">
        <f>CSV_CR_SCEN!CG122</f>
        <v>0</v>
      </c>
    </row>
    <row r="40" spans="1:21" ht="19.5" customHeight="1">
      <c r="B40" s="1159" t="s">
        <v>208</v>
      </c>
      <c r="C40" s="1160">
        <v>2023</v>
      </c>
      <c r="D40" s="1162" t="s">
        <v>22</v>
      </c>
      <c r="E40" s="96"/>
      <c r="F40" s="430" t="s">
        <v>150</v>
      </c>
      <c r="G40" s="1173">
        <f>CSV_CR_SCEN!AE123</f>
        <v>9.8104924969883724E-4</v>
      </c>
      <c r="H40" s="1174">
        <f>CSV_CR_SCEN!AF123</f>
        <v>1.3600343885345999E-3</v>
      </c>
      <c r="I40" s="1174">
        <f>CSV_CR_SCEN!AG123</f>
        <v>0</v>
      </c>
      <c r="J40" s="1174">
        <f>CSV_CR_SCEN!AH123</f>
        <v>1.4432585828426431E-3</v>
      </c>
      <c r="K40" s="1175">
        <f>CSV_CR_SCEN!BU123</f>
        <v>2.3684157037824048E-3</v>
      </c>
      <c r="L40" s="1175">
        <f>CSV_CR_SCEN!BW123</f>
        <v>0</v>
      </c>
      <c r="M40" s="1175">
        <f>CSV_CR_SCEN!BX123</f>
        <v>2.2059921975429281E-3</v>
      </c>
      <c r="N40" s="1175">
        <f>CSV_CR_SCEN!BV123</f>
        <v>0</v>
      </c>
      <c r="O40" s="1175">
        <f>CSV_CR_SCEN!BY123</f>
        <v>0</v>
      </c>
      <c r="P40" s="1175">
        <f>CSV_CR_SCEN!BZ123</f>
        <v>0</v>
      </c>
      <c r="Q40" s="1175">
        <f>CSV_CR_SCEN!CA123</f>
        <v>0</v>
      </c>
      <c r="R40" s="1175">
        <f>CSV_CR_SCEN!CE123</f>
        <v>0.05</v>
      </c>
      <c r="S40" s="1175">
        <f>CSV_CR_SCEN!CF123</f>
        <v>0.05</v>
      </c>
      <c r="T40" s="1127">
        <f>CSV_CR_SCEN!CG123</f>
        <v>0</v>
      </c>
    </row>
    <row r="41" spans="1:21" ht="19.5" customHeight="1">
      <c r="B41" s="1159" t="s">
        <v>208</v>
      </c>
      <c r="C41" s="1160">
        <v>2023</v>
      </c>
      <c r="D41" s="1162" t="s">
        <v>23</v>
      </c>
      <c r="E41" s="96"/>
      <c r="F41" s="430" t="s">
        <v>151</v>
      </c>
      <c r="G41" s="1173">
        <f>CSV_CR_SCEN!AE124</f>
        <v>0</v>
      </c>
      <c r="H41" s="1174">
        <f>CSV_CR_SCEN!AF124</f>
        <v>0</v>
      </c>
      <c r="I41" s="1174">
        <f>CSV_CR_SCEN!AG124</f>
        <v>0</v>
      </c>
      <c r="J41" s="1174">
        <f>CSV_CR_SCEN!AH124</f>
        <v>0</v>
      </c>
      <c r="K41" s="1175">
        <f>CSV_CR_SCEN!BU124</f>
        <v>0</v>
      </c>
      <c r="L41" s="1175">
        <f>CSV_CR_SCEN!BW124</f>
        <v>0</v>
      </c>
      <c r="M41" s="1175">
        <f>CSV_CR_SCEN!BX124</f>
        <v>0</v>
      </c>
      <c r="N41" s="1175">
        <f>CSV_CR_SCEN!BV124</f>
        <v>0</v>
      </c>
      <c r="O41" s="1175">
        <f>CSV_CR_SCEN!BY124</f>
        <v>0</v>
      </c>
      <c r="P41" s="1175">
        <f>CSV_CR_SCEN!BZ124</f>
        <v>0</v>
      </c>
      <c r="Q41" s="1175">
        <f>CSV_CR_SCEN!CA124</f>
        <v>0</v>
      </c>
      <c r="R41" s="1175">
        <f>CSV_CR_SCEN!CE124</f>
        <v>0</v>
      </c>
      <c r="S41" s="1175">
        <f>CSV_CR_SCEN!CF124</f>
        <v>0</v>
      </c>
      <c r="T41" s="1127">
        <f>CSV_CR_SCEN!CG124</f>
        <v>0</v>
      </c>
    </row>
    <row r="42" spans="1:21" ht="19.5" customHeight="1">
      <c r="B42" s="1159" t="s">
        <v>208</v>
      </c>
      <c r="C42" s="1160">
        <v>2023</v>
      </c>
      <c r="D42" s="1162" t="s">
        <v>24</v>
      </c>
      <c r="E42" s="96"/>
      <c r="F42" s="430" t="s">
        <v>152</v>
      </c>
      <c r="G42" s="1173">
        <f>CSV_CR_SCEN!AE125</f>
        <v>0</v>
      </c>
      <c r="H42" s="1174">
        <f>CSV_CR_SCEN!AF125</f>
        <v>0</v>
      </c>
      <c r="I42" s="1174">
        <f>CSV_CR_SCEN!AG125</f>
        <v>0</v>
      </c>
      <c r="J42" s="1174">
        <f>CSV_CR_SCEN!AH125</f>
        <v>0</v>
      </c>
      <c r="K42" s="1175">
        <f>CSV_CR_SCEN!BU125</f>
        <v>0</v>
      </c>
      <c r="L42" s="1175">
        <f>CSV_CR_SCEN!BW125</f>
        <v>0</v>
      </c>
      <c r="M42" s="1175">
        <f>CSV_CR_SCEN!BX125</f>
        <v>0</v>
      </c>
      <c r="N42" s="1175">
        <f>CSV_CR_SCEN!BV125</f>
        <v>0</v>
      </c>
      <c r="O42" s="1175">
        <f>CSV_CR_SCEN!BY125</f>
        <v>0</v>
      </c>
      <c r="P42" s="1175">
        <f>CSV_CR_SCEN!BZ125</f>
        <v>0</v>
      </c>
      <c r="Q42" s="1175">
        <f>CSV_CR_SCEN!CA125</f>
        <v>0</v>
      </c>
      <c r="R42" s="1175">
        <f>CSV_CR_SCEN!CE125</f>
        <v>0</v>
      </c>
      <c r="S42" s="1175">
        <f>CSV_CR_SCEN!CF125</f>
        <v>0</v>
      </c>
      <c r="T42" s="1127">
        <f>CSV_CR_SCEN!CG125</f>
        <v>0</v>
      </c>
    </row>
    <row r="43" spans="1:21" ht="19.5" customHeight="1">
      <c r="B43" s="1159" t="s">
        <v>208</v>
      </c>
      <c r="C43" s="1160">
        <v>2023</v>
      </c>
      <c r="D43" s="1162" t="s">
        <v>17</v>
      </c>
      <c r="E43" s="96"/>
      <c r="F43" s="430" t="s">
        <v>145</v>
      </c>
      <c r="G43" s="1173">
        <f>CSV_CR_SCEN!AE126</f>
        <v>0</v>
      </c>
      <c r="H43" s="1174">
        <f>CSV_CR_SCEN!AF126</f>
        <v>0</v>
      </c>
      <c r="I43" s="1174">
        <f>CSV_CR_SCEN!AG126</f>
        <v>0</v>
      </c>
      <c r="J43" s="1174">
        <f>CSV_CR_SCEN!AH126</f>
        <v>0</v>
      </c>
      <c r="K43" s="1175">
        <f>CSV_CR_SCEN!BU126</f>
        <v>0</v>
      </c>
      <c r="L43" s="1175">
        <f>CSV_CR_SCEN!BW126</f>
        <v>0</v>
      </c>
      <c r="M43" s="1175">
        <f>CSV_CR_SCEN!BX126</f>
        <v>0</v>
      </c>
      <c r="N43" s="1175">
        <f>CSV_CR_SCEN!BV126</f>
        <v>0</v>
      </c>
      <c r="O43" s="1175">
        <f>CSV_CR_SCEN!BY126</f>
        <v>0</v>
      </c>
      <c r="P43" s="1175">
        <f>CSV_CR_SCEN!BZ126</f>
        <v>0</v>
      </c>
      <c r="Q43" s="1175">
        <f>CSV_CR_SCEN!CA126</f>
        <v>0</v>
      </c>
      <c r="R43" s="1175">
        <f>CSV_CR_SCEN!CE126</f>
        <v>0</v>
      </c>
      <c r="S43" s="1175">
        <f>CSV_CR_SCEN!CF126</f>
        <v>0.05</v>
      </c>
      <c r="T43" s="1127">
        <f>CSV_CR_SCEN!CG126</f>
        <v>0</v>
      </c>
    </row>
    <row r="44" spans="1:21" ht="19.5" customHeight="1">
      <c r="B44" s="1159" t="s">
        <v>208</v>
      </c>
      <c r="C44" s="1160">
        <v>2023</v>
      </c>
      <c r="D44" s="1162" t="s">
        <v>13</v>
      </c>
      <c r="E44" s="96"/>
      <c r="F44" s="430" t="s">
        <v>181</v>
      </c>
      <c r="G44" s="1173">
        <f>CSV_CR_SCEN!AE127</f>
        <v>0</v>
      </c>
      <c r="H44" s="1174">
        <f>CSV_CR_SCEN!AF127</f>
        <v>0</v>
      </c>
      <c r="I44" s="1174">
        <f>CSV_CR_SCEN!AG127</f>
        <v>0</v>
      </c>
      <c r="J44" s="1174">
        <f>CSV_CR_SCEN!AH127</f>
        <v>0</v>
      </c>
      <c r="K44" s="1175">
        <f>CSV_CR_SCEN!BU127</f>
        <v>0</v>
      </c>
      <c r="L44" s="1175">
        <f>CSV_CR_SCEN!BW127</f>
        <v>0</v>
      </c>
      <c r="M44" s="1175">
        <f>CSV_CR_SCEN!BX127</f>
        <v>0</v>
      </c>
      <c r="N44" s="1175">
        <f>CSV_CR_SCEN!BV127</f>
        <v>0</v>
      </c>
      <c r="O44" s="1175">
        <f>CSV_CR_SCEN!BY127</f>
        <v>0</v>
      </c>
      <c r="P44" s="1175">
        <f>CSV_CR_SCEN!BZ127</f>
        <v>0</v>
      </c>
      <c r="Q44" s="1175">
        <f>CSV_CR_SCEN!CA127</f>
        <v>0</v>
      </c>
      <c r="R44" s="1175">
        <f>CSV_CR_SCEN!CE127</f>
        <v>0</v>
      </c>
      <c r="S44" s="1175">
        <f>CSV_CR_SCEN!CF127</f>
        <v>0</v>
      </c>
      <c r="T44" s="1127">
        <f>CSV_CR_SCEN!CG127</f>
        <v>0</v>
      </c>
    </row>
    <row r="45" spans="1:21" ht="19.5" customHeight="1">
      <c r="B45" s="1159" t="s">
        <v>208</v>
      </c>
      <c r="C45" s="1160">
        <v>2023</v>
      </c>
      <c r="D45" s="1162" t="s">
        <v>13</v>
      </c>
      <c r="E45" s="108" t="s">
        <v>98</v>
      </c>
      <c r="F45" s="432" t="s">
        <v>146</v>
      </c>
      <c r="G45" s="1173">
        <f>CSV_CR_SCEN!AE128</f>
        <v>9.8104924969883724E-4</v>
      </c>
      <c r="H45" s="1174">
        <f>CSV_CR_SCEN!AF128</f>
        <v>1.3600343885345999E-3</v>
      </c>
      <c r="I45" s="1174">
        <f>CSV_CR_SCEN!AG128</f>
        <v>0</v>
      </c>
      <c r="J45" s="1174">
        <f>CSV_CR_SCEN!AH128</f>
        <v>1.4432585828426431E-3</v>
      </c>
      <c r="K45" s="1175">
        <f>CSV_CR_SCEN!BU128</f>
        <v>2.3684157037824048E-3</v>
      </c>
      <c r="L45" s="1175">
        <f>CSV_CR_SCEN!BW128</f>
        <v>0</v>
      </c>
      <c r="M45" s="1175">
        <f>CSV_CR_SCEN!BX128</f>
        <v>2.2059921975429281E-3</v>
      </c>
      <c r="N45" s="1175">
        <f>CSV_CR_SCEN!BV128</f>
        <v>0</v>
      </c>
      <c r="O45" s="1175">
        <f>CSV_CR_SCEN!BY128</f>
        <v>0</v>
      </c>
      <c r="P45" s="1175">
        <f>CSV_CR_SCEN!BZ128</f>
        <v>0</v>
      </c>
      <c r="Q45" s="1175">
        <f>CSV_CR_SCEN!CA128</f>
        <v>0</v>
      </c>
      <c r="R45" s="1175">
        <f>CSV_CR_SCEN!CE128</f>
        <v>0.05</v>
      </c>
      <c r="S45" s="1175">
        <f>CSV_CR_SCEN!CF128</f>
        <v>0.05</v>
      </c>
      <c r="T45" s="1127">
        <f>CSV_CR_SCEN!CG128</f>
        <v>0</v>
      </c>
    </row>
    <row r="46" spans="1:21" ht="19.5" customHeight="1">
      <c r="B46" s="1159" t="s">
        <v>208</v>
      </c>
      <c r="C46" s="1160">
        <v>2023</v>
      </c>
      <c r="D46" s="1162" t="s">
        <v>19</v>
      </c>
      <c r="E46" s="96"/>
      <c r="F46" s="432" t="s">
        <v>153</v>
      </c>
      <c r="G46" s="1173">
        <f>CSV_CR_SCEN!AE129</f>
        <v>9.8104924969883724E-4</v>
      </c>
      <c r="H46" s="1174">
        <f>CSV_CR_SCEN!AF129</f>
        <v>1.3600343885345999E-3</v>
      </c>
      <c r="I46" s="1174">
        <f>CSV_CR_SCEN!AG129</f>
        <v>0</v>
      </c>
      <c r="J46" s="1174">
        <f>CSV_CR_SCEN!AH129</f>
        <v>1.4432585828426431E-3</v>
      </c>
      <c r="K46" s="1175">
        <f>CSV_CR_SCEN!BU129</f>
        <v>2.3684157037824048E-3</v>
      </c>
      <c r="L46" s="1175">
        <f>CSV_CR_SCEN!BW129</f>
        <v>0</v>
      </c>
      <c r="M46" s="1175">
        <f>CSV_CR_SCEN!BX129</f>
        <v>2.2059921975429281E-3</v>
      </c>
      <c r="N46" s="1175">
        <f>CSV_CR_SCEN!BV129</f>
        <v>0</v>
      </c>
      <c r="O46" s="1175">
        <f>CSV_CR_SCEN!BY129</f>
        <v>0</v>
      </c>
      <c r="P46" s="1175">
        <f>CSV_CR_SCEN!BZ129</f>
        <v>0</v>
      </c>
      <c r="Q46" s="1175">
        <f>CSV_CR_SCEN!CA129</f>
        <v>0</v>
      </c>
      <c r="R46" s="1175">
        <f>CSV_CR_SCEN!CE129</f>
        <v>0.05</v>
      </c>
      <c r="S46" s="1175">
        <f>CSV_CR_SCEN!CF129</f>
        <v>0.05</v>
      </c>
      <c r="T46" s="1127">
        <f>CSV_CR_SCEN!CG129</f>
        <v>0</v>
      </c>
    </row>
    <row r="47" spans="1:21" ht="19.5" customHeight="1">
      <c r="B47" s="1159" t="s">
        <v>208</v>
      </c>
      <c r="C47" s="1160">
        <v>2023</v>
      </c>
      <c r="D47" s="1162" t="s">
        <v>19</v>
      </c>
      <c r="E47" s="108" t="s">
        <v>98</v>
      </c>
      <c r="F47" s="430" t="s">
        <v>148</v>
      </c>
      <c r="G47" s="1173">
        <f>CSV_CR_SCEN!AE130</f>
        <v>0</v>
      </c>
      <c r="H47" s="1174">
        <f>CSV_CR_SCEN!AF130</f>
        <v>0</v>
      </c>
      <c r="I47" s="1174">
        <f>CSV_CR_SCEN!AG130</f>
        <v>0</v>
      </c>
      <c r="J47" s="1174">
        <f>CSV_CR_SCEN!AH130</f>
        <v>0</v>
      </c>
      <c r="K47" s="1175">
        <f>CSV_CR_SCEN!BU130</f>
        <v>0</v>
      </c>
      <c r="L47" s="1175">
        <f>CSV_CR_SCEN!BW130</f>
        <v>0</v>
      </c>
      <c r="M47" s="1175">
        <f>CSV_CR_SCEN!BX130</f>
        <v>0</v>
      </c>
      <c r="N47" s="1175">
        <f>CSV_CR_SCEN!BV130</f>
        <v>0</v>
      </c>
      <c r="O47" s="1175">
        <f>CSV_CR_SCEN!BY130</f>
        <v>0</v>
      </c>
      <c r="P47" s="1175">
        <f>CSV_CR_SCEN!BZ130</f>
        <v>0</v>
      </c>
      <c r="Q47" s="1175">
        <f>CSV_CR_SCEN!CA130</f>
        <v>0</v>
      </c>
      <c r="R47" s="1175">
        <f>CSV_CR_SCEN!CE130</f>
        <v>0</v>
      </c>
      <c r="S47" s="1175">
        <f>CSV_CR_SCEN!CF130</f>
        <v>0</v>
      </c>
      <c r="T47" s="1127">
        <f>CSV_CR_SCEN!CG130</f>
        <v>0</v>
      </c>
    </row>
    <row r="48" spans="1:21" ht="19.5" customHeight="1">
      <c r="B48" s="1159" t="s">
        <v>208</v>
      </c>
      <c r="C48" s="1160">
        <v>2023</v>
      </c>
      <c r="D48" s="1162" t="s">
        <v>25</v>
      </c>
      <c r="E48" s="96"/>
      <c r="F48" s="432" t="s">
        <v>146</v>
      </c>
      <c r="G48" s="1173">
        <f>CSV_CR_SCEN!AE131</f>
        <v>9.8104924969883724E-4</v>
      </c>
      <c r="H48" s="1174">
        <f>CSV_CR_SCEN!AF131</f>
        <v>1.3600343885345999E-3</v>
      </c>
      <c r="I48" s="1174">
        <f>CSV_CR_SCEN!AG131</f>
        <v>0</v>
      </c>
      <c r="J48" s="1174">
        <f>CSV_CR_SCEN!AH131</f>
        <v>1.4432585828426431E-3</v>
      </c>
      <c r="K48" s="1175">
        <f>CSV_CR_SCEN!BU131</f>
        <v>2.3684157037824048E-3</v>
      </c>
      <c r="L48" s="1175">
        <f>CSV_CR_SCEN!BW131</f>
        <v>0</v>
      </c>
      <c r="M48" s="1175">
        <f>CSV_CR_SCEN!BX131</f>
        <v>2.2059921975429281E-3</v>
      </c>
      <c r="N48" s="1175">
        <f>CSV_CR_SCEN!BV131</f>
        <v>0</v>
      </c>
      <c r="O48" s="1175">
        <f>CSV_CR_SCEN!BY131</f>
        <v>0</v>
      </c>
      <c r="P48" s="1175">
        <f>CSV_CR_SCEN!BZ131</f>
        <v>0</v>
      </c>
      <c r="Q48" s="1175">
        <f>CSV_CR_SCEN!CA131</f>
        <v>0</v>
      </c>
      <c r="R48" s="1175">
        <f>CSV_CR_SCEN!CE131</f>
        <v>0.05</v>
      </c>
      <c r="S48" s="1175">
        <f>CSV_CR_SCEN!CF131</f>
        <v>0.05</v>
      </c>
      <c r="T48" s="1127">
        <f>CSV_CR_SCEN!CG131</f>
        <v>0</v>
      </c>
    </row>
    <row r="49" spans="2:20" ht="19.5" customHeight="1">
      <c r="B49" s="1159" t="s">
        <v>208</v>
      </c>
      <c r="C49" s="1160">
        <v>2023</v>
      </c>
      <c r="D49" s="1162" t="s">
        <v>25</v>
      </c>
      <c r="E49" s="108" t="s">
        <v>98</v>
      </c>
      <c r="F49" s="432" t="s">
        <v>186</v>
      </c>
      <c r="G49" s="1173">
        <f>CSV_CR_SCEN!AE132</f>
        <v>3.9198561552514238E-4</v>
      </c>
      <c r="H49" s="1174">
        <f>CSV_CR_SCEN!AF132</f>
        <v>1.1373987498659399E-3</v>
      </c>
      <c r="I49" s="1174">
        <f>CSV_CR_SCEN!AG132</f>
        <v>0</v>
      </c>
      <c r="J49" s="1174">
        <f>CSV_CR_SCEN!AH132</f>
        <v>1.3086715997825474E-3</v>
      </c>
      <c r="K49" s="1175">
        <f>CSV_CR_SCEN!BU132</f>
        <v>1.4595869401459209E-3</v>
      </c>
      <c r="L49" s="1175">
        <f>CSV_CR_SCEN!BW132</f>
        <v>0</v>
      </c>
      <c r="M49" s="1175">
        <f>CSV_CR_SCEN!BX132</f>
        <v>2.0440762863507653E-3</v>
      </c>
      <c r="N49" s="1175">
        <f>CSV_CR_SCEN!BV132</f>
        <v>0</v>
      </c>
      <c r="O49" s="1175">
        <f>CSV_CR_SCEN!BY132</f>
        <v>0</v>
      </c>
      <c r="P49" s="1175">
        <f>CSV_CR_SCEN!BZ132</f>
        <v>0</v>
      </c>
      <c r="Q49" s="1175">
        <f>CSV_CR_SCEN!CA132</f>
        <v>0</v>
      </c>
      <c r="R49" s="1175">
        <f>CSV_CR_SCEN!CE132</f>
        <v>0.05</v>
      </c>
      <c r="S49" s="1175">
        <f>CSV_CR_SCEN!CF132</f>
        <v>0.05</v>
      </c>
      <c r="T49" s="1127">
        <f>CSV_CR_SCEN!CG132</f>
        <v>0</v>
      </c>
    </row>
    <row r="50" spans="2:20" ht="19.5" customHeight="1">
      <c r="B50" s="1159" t="s">
        <v>208</v>
      </c>
      <c r="C50" s="1160">
        <v>2023</v>
      </c>
      <c r="D50" s="1162" t="s">
        <v>26</v>
      </c>
      <c r="E50" s="96"/>
      <c r="F50" s="430" t="s">
        <v>185</v>
      </c>
      <c r="G50" s="1173">
        <f>CSV_CR_SCEN!AE133</f>
        <v>0</v>
      </c>
      <c r="H50" s="1174">
        <f>CSV_CR_SCEN!AF133</f>
        <v>0</v>
      </c>
      <c r="I50" s="1174">
        <f>CSV_CR_SCEN!AG133</f>
        <v>0</v>
      </c>
      <c r="J50" s="1174">
        <f>CSV_CR_SCEN!AH133</f>
        <v>0</v>
      </c>
      <c r="K50" s="1175">
        <f>CSV_CR_SCEN!BU133</f>
        <v>0</v>
      </c>
      <c r="L50" s="1175">
        <f>CSV_CR_SCEN!BW133</f>
        <v>0</v>
      </c>
      <c r="M50" s="1175">
        <f>CSV_CR_SCEN!BX133</f>
        <v>0</v>
      </c>
      <c r="N50" s="1175">
        <f>CSV_CR_SCEN!BV133</f>
        <v>0</v>
      </c>
      <c r="O50" s="1175">
        <f>CSV_CR_SCEN!BY133</f>
        <v>0</v>
      </c>
      <c r="P50" s="1175">
        <f>CSV_CR_SCEN!BZ133</f>
        <v>0</v>
      </c>
      <c r="Q50" s="1175">
        <f>CSV_CR_SCEN!CA133</f>
        <v>0</v>
      </c>
      <c r="R50" s="1175">
        <f>CSV_CR_SCEN!CE133</f>
        <v>0</v>
      </c>
      <c r="S50" s="1175">
        <f>CSV_CR_SCEN!CF133</f>
        <v>0</v>
      </c>
      <c r="T50" s="1127">
        <f>CSV_CR_SCEN!CG133</f>
        <v>0</v>
      </c>
    </row>
    <row r="51" spans="2:20" ht="19.5" customHeight="1">
      <c r="B51" s="1159" t="s">
        <v>208</v>
      </c>
      <c r="C51" s="1160">
        <v>2023</v>
      </c>
      <c r="D51" s="1162" t="s">
        <v>27</v>
      </c>
      <c r="E51" s="96"/>
      <c r="F51" s="432" t="s">
        <v>401</v>
      </c>
      <c r="G51" s="1173">
        <f>CSV_CR_SCEN!AE134</f>
        <v>9.8104924969883724E-4</v>
      </c>
      <c r="H51" s="1174">
        <f>CSV_CR_SCEN!AF134</f>
        <v>1.3600343885345999E-3</v>
      </c>
      <c r="I51" s="1174">
        <f>CSV_CR_SCEN!AG134</f>
        <v>0</v>
      </c>
      <c r="J51" s="1174">
        <f>CSV_CR_SCEN!AH134</f>
        <v>1.4432585828426431E-3</v>
      </c>
      <c r="K51" s="1175">
        <f>CSV_CR_SCEN!BU134</f>
        <v>2.3684157037824048E-3</v>
      </c>
      <c r="L51" s="1175">
        <f>CSV_CR_SCEN!BW134</f>
        <v>0</v>
      </c>
      <c r="M51" s="1175">
        <f>CSV_CR_SCEN!BX134</f>
        <v>2.2059921975429281E-3</v>
      </c>
      <c r="N51" s="1175">
        <f>CSV_CR_SCEN!BV134</f>
        <v>0</v>
      </c>
      <c r="O51" s="1175">
        <f>CSV_CR_SCEN!BY134</f>
        <v>0</v>
      </c>
      <c r="P51" s="1175">
        <f>CSV_CR_SCEN!BZ134</f>
        <v>0</v>
      </c>
      <c r="Q51" s="1175">
        <f>CSV_CR_SCEN!CA134</f>
        <v>0</v>
      </c>
      <c r="R51" s="1175">
        <f>CSV_CR_SCEN!CE134</f>
        <v>0.05</v>
      </c>
      <c r="S51" s="1175">
        <f>CSV_CR_SCEN!CF134</f>
        <v>0.05</v>
      </c>
      <c r="T51" s="1127">
        <f>CSV_CR_SCEN!CG134</f>
        <v>0</v>
      </c>
    </row>
    <row r="52" spans="2:20" ht="19.5" customHeight="1">
      <c r="B52" s="1159" t="s">
        <v>208</v>
      </c>
      <c r="C52" s="1160">
        <v>2023</v>
      </c>
      <c r="D52" s="1162" t="s">
        <v>28</v>
      </c>
      <c r="E52" s="96"/>
      <c r="F52" s="432" t="s">
        <v>146</v>
      </c>
      <c r="G52" s="1173">
        <f>CSV_CR_SCEN!AE135</f>
        <v>9.8104924969883724E-4</v>
      </c>
      <c r="H52" s="1174">
        <f>CSV_CR_SCEN!AF135</f>
        <v>1.3600343885345999E-3</v>
      </c>
      <c r="I52" s="1174">
        <f>CSV_CR_SCEN!AG135</f>
        <v>0</v>
      </c>
      <c r="J52" s="1174">
        <f>CSV_CR_SCEN!AH135</f>
        <v>1.4432585828426431E-3</v>
      </c>
      <c r="K52" s="1175">
        <f>CSV_CR_SCEN!BU135</f>
        <v>2.3684157037824048E-3</v>
      </c>
      <c r="L52" s="1175">
        <f>CSV_CR_SCEN!BW135</f>
        <v>0</v>
      </c>
      <c r="M52" s="1175">
        <f>CSV_CR_SCEN!BX135</f>
        <v>2.2059921975429281E-3</v>
      </c>
      <c r="N52" s="1175">
        <f>CSV_CR_SCEN!BV135</f>
        <v>0</v>
      </c>
      <c r="O52" s="1175">
        <f>CSV_CR_SCEN!BY135</f>
        <v>0</v>
      </c>
      <c r="P52" s="1175">
        <f>CSV_CR_SCEN!BZ135</f>
        <v>0</v>
      </c>
      <c r="Q52" s="1175">
        <f>CSV_CR_SCEN!CA135</f>
        <v>0</v>
      </c>
      <c r="R52" s="1175">
        <f>CSV_CR_SCEN!CE135</f>
        <v>0.05</v>
      </c>
      <c r="S52" s="1175">
        <f>CSV_CR_SCEN!CF135</f>
        <v>0.05</v>
      </c>
      <c r="T52" s="1127">
        <f>CSV_CR_SCEN!CG135</f>
        <v>0</v>
      </c>
    </row>
    <row r="53" spans="2:20" ht="19.5" customHeight="1">
      <c r="B53" s="1159" t="s">
        <v>208</v>
      </c>
      <c r="C53" s="1160">
        <v>2023</v>
      </c>
      <c r="D53" s="1162" t="s">
        <v>29</v>
      </c>
      <c r="E53" s="96"/>
      <c r="F53" s="432" t="s">
        <v>186</v>
      </c>
      <c r="G53" s="1173">
        <f>CSV_CR_SCEN!AE136</f>
        <v>3.9198561552514238E-4</v>
      </c>
      <c r="H53" s="1174">
        <f>CSV_CR_SCEN!AF136</f>
        <v>1.1373987498659399E-3</v>
      </c>
      <c r="I53" s="1174">
        <f>CSV_CR_SCEN!AG136</f>
        <v>0</v>
      </c>
      <c r="J53" s="1174">
        <f>CSV_CR_SCEN!AH136</f>
        <v>1.3086715997825474E-3</v>
      </c>
      <c r="K53" s="1175">
        <f>CSV_CR_SCEN!BU136</f>
        <v>1.4595869401459209E-3</v>
      </c>
      <c r="L53" s="1175">
        <f>CSV_CR_SCEN!BW136</f>
        <v>0</v>
      </c>
      <c r="M53" s="1175">
        <f>CSV_CR_SCEN!BX136</f>
        <v>2.0440762863507653E-3</v>
      </c>
      <c r="N53" s="1175">
        <f>CSV_CR_SCEN!BV136</f>
        <v>0</v>
      </c>
      <c r="O53" s="1175">
        <f>CSV_CR_SCEN!BY136</f>
        <v>0</v>
      </c>
      <c r="P53" s="1175">
        <f>CSV_CR_SCEN!BZ136</f>
        <v>0</v>
      </c>
      <c r="Q53" s="1175">
        <f>CSV_CR_SCEN!CA136</f>
        <v>0</v>
      </c>
      <c r="R53" s="1175">
        <f>CSV_CR_SCEN!CE136</f>
        <v>0.05</v>
      </c>
      <c r="S53" s="1175">
        <f>CSV_CR_SCEN!CF136</f>
        <v>0.05</v>
      </c>
      <c r="T53" s="1127">
        <f>CSV_CR_SCEN!CG136</f>
        <v>0</v>
      </c>
    </row>
    <row r="54" spans="2:20" ht="19.5" customHeight="1">
      <c r="B54" s="1159" t="s">
        <v>208</v>
      </c>
      <c r="C54" s="1160">
        <v>2023</v>
      </c>
      <c r="D54" s="1162" t="s">
        <v>5</v>
      </c>
      <c r="E54" s="96"/>
      <c r="F54" s="253" t="s">
        <v>173</v>
      </c>
      <c r="G54" s="1173">
        <f>CSV_CR_SCEN!AE137</f>
        <v>0</v>
      </c>
      <c r="H54" s="1174">
        <f>CSV_CR_SCEN!AF137</f>
        <v>0</v>
      </c>
      <c r="I54" s="1174">
        <f>CSV_CR_SCEN!AG137</f>
        <v>0</v>
      </c>
      <c r="J54" s="1174">
        <f>CSV_CR_SCEN!AH137</f>
        <v>0</v>
      </c>
      <c r="K54" s="1175">
        <f>CSV_CR_SCEN!BU137</f>
        <v>0</v>
      </c>
      <c r="L54" s="1175">
        <f>CSV_CR_SCEN!BW137</f>
        <v>0</v>
      </c>
      <c r="M54" s="1175">
        <f>CSV_CR_SCEN!BX137</f>
        <v>0</v>
      </c>
      <c r="N54" s="1175">
        <f>CSV_CR_SCEN!BV137</f>
        <v>0</v>
      </c>
      <c r="O54" s="1175">
        <f>CSV_CR_SCEN!BY137</f>
        <v>0</v>
      </c>
      <c r="P54" s="1175">
        <f>CSV_CR_SCEN!BZ137</f>
        <v>0</v>
      </c>
      <c r="Q54" s="1175">
        <f>CSV_CR_SCEN!CA137</f>
        <v>0</v>
      </c>
      <c r="R54" s="1175">
        <f>CSV_CR_SCEN!CE137</f>
        <v>0</v>
      </c>
      <c r="S54" s="1175">
        <f>CSV_CR_SCEN!CF137</f>
        <v>0</v>
      </c>
      <c r="T54" s="1127">
        <f>CSV_CR_SCEN!CG137</f>
        <v>0</v>
      </c>
    </row>
    <row r="55" spans="2:20" ht="19.5" customHeight="1" thickBot="1">
      <c r="B55" s="1159" t="s">
        <v>208</v>
      </c>
      <c r="C55" s="1160">
        <v>2023</v>
      </c>
      <c r="D55" s="1163" t="s">
        <v>87</v>
      </c>
      <c r="E55" s="297"/>
      <c r="F55" s="1124" t="s">
        <v>144</v>
      </c>
      <c r="G55" s="1176">
        <f>CSV_CR_SCEN!AE138</f>
        <v>0</v>
      </c>
      <c r="H55" s="1177">
        <f>CSV_CR_SCEN!AF138</f>
        <v>0</v>
      </c>
      <c r="I55" s="1177">
        <f>CSV_CR_SCEN!AG138</f>
        <v>0</v>
      </c>
      <c r="J55" s="1177">
        <f>CSV_CR_SCEN!AH138</f>
        <v>0</v>
      </c>
      <c r="K55" s="1178">
        <f>CSV_CR_SCEN!BU138</f>
        <v>0</v>
      </c>
      <c r="L55" s="1178">
        <f>CSV_CR_SCEN!BW138</f>
        <v>0</v>
      </c>
      <c r="M55" s="1178">
        <f>CSV_CR_SCEN!BX138</f>
        <v>0</v>
      </c>
      <c r="N55" s="1178">
        <f>CSV_CR_SCEN!BV138</f>
        <v>0</v>
      </c>
      <c r="O55" s="1178">
        <f>CSV_CR_SCEN!BY138</f>
        <v>0</v>
      </c>
      <c r="P55" s="1178">
        <f>CSV_CR_SCEN!BZ138</f>
        <v>0</v>
      </c>
      <c r="Q55" s="1178">
        <f>CSV_CR_SCEN!CA138</f>
        <v>0</v>
      </c>
      <c r="R55" s="1178">
        <f>CSV_CR_SCEN!CE138</f>
        <v>0</v>
      </c>
      <c r="S55" s="1178">
        <f>CSV_CR_SCEN!CF138</f>
        <v>0</v>
      </c>
      <c r="T55" s="1131">
        <f>CSV_CR_SCEN!CG138</f>
        <v>0</v>
      </c>
    </row>
    <row r="56" spans="2:20" ht="19.5" customHeight="1">
      <c r="B56" s="1159" t="s">
        <v>208</v>
      </c>
      <c r="C56" s="1160">
        <v>2024</v>
      </c>
      <c r="D56" s="1161" t="s">
        <v>20</v>
      </c>
      <c r="E56" s="107"/>
      <c r="F56" s="664" t="s">
        <v>189</v>
      </c>
      <c r="G56" s="1170">
        <f>CSV_CR_SCEN!AE139</f>
        <v>0</v>
      </c>
      <c r="H56" s="1171">
        <f>CSV_CR_SCEN!AF139</f>
        <v>0</v>
      </c>
      <c r="I56" s="1171">
        <f>CSV_CR_SCEN!AG139</f>
        <v>0</v>
      </c>
      <c r="J56" s="1171">
        <f>CSV_CR_SCEN!AH139</f>
        <v>0</v>
      </c>
      <c r="K56" s="1172">
        <f>CSV_CR_SCEN!BU139</f>
        <v>0</v>
      </c>
      <c r="L56" s="1172">
        <f>CSV_CR_SCEN!BW139</f>
        <v>0</v>
      </c>
      <c r="M56" s="1172">
        <f>CSV_CR_SCEN!BX139</f>
        <v>0</v>
      </c>
      <c r="N56" s="1172">
        <f>CSV_CR_SCEN!BV139</f>
        <v>0</v>
      </c>
      <c r="O56" s="1172">
        <f>CSV_CR_SCEN!BY139</f>
        <v>0</v>
      </c>
      <c r="P56" s="1172">
        <f>CSV_CR_SCEN!BZ139</f>
        <v>0</v>
      </c>
      <c r="Q56" s="1172">
        <f>CSV_CR_SCEN!CA139</f>
        <v>0</v>
      </c>
      <c r="R56" s="1172">
        <f>CSV_CR_SCEN!CE139</f>
        <v>0</v>
      </c>
      <c r="S56" s="1172">
        <f>CSV_CR_SCEN!CF139</f>
        <v>0</v>
      </c>
      <c r="T56" s="1134">
        <f>CSV_CR_SCEN!CG139</f>
        <v>0</v>
      </c>
    </row>
    <row r="57" spans="2:20" ht="19.5" customHeight="1">
      <c r="B57" s="1159" t="s">
        <v>208</v>
      </c>
      <c r="C57" s="1160">
        <v>2024</v>
      </c>
      <c r="D57" s="1162"/>
      <c r="E57" s="96"/>
      <c r="F57" s="430" t="s">
        <v>400</v>
      </c>
      <c r="G57" s="1173">
        <f>CSV_CR_SCEN!AE140</f>
        <v>0</v>
      </c>
      <c r="H57" s="1174">
        <f>CSV_CR_SCEN!AF140</f>
        <v>0</v>
      </c>
      <c r="I57" s="1174">
        <f>CSV_CR_SCEN!AG140</f>
        <v>0</v>
      </c>
      <c r="J57" s="1174">
        <f>CSV_CR_SCEN!AH140</f>
        <v>0</v>
      </c>
      <c r="K57" s="1175">
        <f>CSV_CR_SCEN!BU140</f>
        <v>0</v>
      </c>
      <c r="L57" s="1175">
        <f>CSV_CR_SCEN!BW140</f>
        <v>0</v>
      </c>
      <c r="M57" s="1175">
        <f>CSV_CR_SCEN!BX140</f>
        <v>0</v>
      </c>
      <c r="N57" s="1175">
        <f>CSV_CR_SCEN!BV140</f>
        <v>0</v>
      </c>
      <c r="O57" s="1175">
        <f>CSV_CR_SCEN!BY140</f>
        <v>0</v>
      </c>
      <c r="P57" s="1175">
        <f>CSV_CR_SCEN!BZ140</f>
        <v>0</v>
      </c>
      <c r="Q57" s="1175">
        <f>CSV_CR_SCEN!CA140</f>
        <v>0</v>
      </c>
      <c r="R57" s="1175">
        <f>CSV_CR_SCEN!CE140</f>
        <v>0</v>
      </c>
      <c r="S57" s="1175">
        <f>CSV_CR_SCEN!CF140</f>
        <v>0</v>
      </c>
      <c r="T57" s="1127">
        <f>CSV_CR_SCEN!CG140</f>
        <v>0</v>
      </c>
    </row>
    <row r="58" spans="2:20" ht="19.5" customHeight="1">
      <c r="B58" s="1159" t="s">
        <v>208</v>
      </c>
      <c r="C58" s="1160">
        <v>2024</v>
      </c>
      <c r="D58" s="1162"/>
      <c r="E58" s="96"/>
      <c r="F58" s="432" t="s">
        <v>638</v>
      </c>
      <c r="G58" s="1173">
        <f>CSV_CR_SCEN!AE141</f>
        <v>0</v>
      </c>
      <c r="H58" s="1174">
        <f>CSV_CR_SCEN!AF141</f>
        <v>0</v>
      </c>
      <c r="I58" s="1174">
        <f>CSV_CR_SCEN!AG141</f>
        <v>0</v>
      </c>
      <c r="J58" s="1174">
        <f>CSV_CR_SCEN!AH141</f>
        <v>0</v>
      </c>
      <c r="K58" s="1175">
        <f>CSV_CR_SCEN!BU141</f>
        <v>0</v>
      </c>
      <c r="L58" s="1175">
        <f>CSV_CR_SCEN!BW141</f>
        <v>0</v>
      </c>
      <c r="M58" s="1175">
        <f>CSV_CR_SCEN!BX141</f>
        <v>0</v>
      </c>
      <c r="N58" s="1175">
        <f>CSV_CR_SCEN!BV141</f>
        <v>0</v>
      </c>
      <c r="O58" s="1175">
        <f>CSV_CR_SCEN!BY141</f>
        <v>0</v>
      </c>
      <c r="P58" s="1175">
        <f>CSV_CR_SCEN!BZ141</f>
        <v>0</v>
      </c>
      <c r="Q58" s="1175">
        <f>CSV_CR_SCEN!CA141</f>
        <v>0</v>
      </c>
      <c r="R58" s="1175">
        <f>CSV_CR_SCEN!CE141</f>
        <v>0</v>
      </c>
      <c r="S58" s="1175">
        <f>CSV_CR_SCEN!CF141</f>
        <v>0.05</v>
      </c>
      <c r="T58" s="1127">
        <f>CSV_CR_SCEN!CG141</f>
        <v>0</v>
      </c>
    </row>
    <row r="59" spans="2:20" ht="19.5" customHeight="1">
      <c r="B59" s="1159" t="s">
        <v>208</v>
      </c>
      <c r="C59" s="1160">
        <v>2024</v>
      </c>
      <c r="D59" s="1162"/>
      <c r="E59" s="96"/>
      <c r="F59" s="432" t="s">
        <v>402</v>
      </c>
      <c r="G59" s="1173">
        <f>CSV_CR_SCEN!AE142</f>
        <v>0</v>
      </c>
      <c r="H59" s="1174">
        <f>CSV_CR_SCEN!AF142</f>
        <v>0</v>
      </c>
      <c r="I59" s="1174">
        <f>CSV_CR_SCEN!AG142</f>
        <v>0</v>
      </c>
      <c r="J59" s="1174">
        <f>CSV_CR_SCEN!AH142</f>
        <v>0</v>
      </c>
      <c r="K59" s="1175">
        <f>CSV_CR_SCEN!BU142</f>
        <v>0</v>
      </c>
      <c r="L59" s="1175">
        <f>CSV_CR_SCEN!BW142</f>
        <v>0</v>
      </c>
      <c r="M59" s="1175">
        <f>CSV_CR_SCEN!BX142</f>
        <v>0</v>
      </c>
      <c r="N59" s="1175">
        <f>CSV_CR_SCEN!BV142</f>
        <v>0</v>
      </c>
      <c r="O59" s="1175">
        <f>CSV_CR_SCEN!BY142</f>
        <v>0</v>
      </c>
      <c r="P59" s="1175">
        <f>CSV_CR_SCEN!BZ142</f>
        <v>0</v>
      </c>
      <c r="Q59" s="1175">
        <f>CSV_CR_SCEN!CA142</f>
        <v>0</v>
      </c>
      <c r="R59" s="1175">
        <f>CSV_CR_SCEN!CE142</f>
        <v>0</v>
      </c>
      <c r="S59" s="1175">
        <f>CSV_CR_SCEN!CF142</f>
        <v>0.05</v>
      </c>
      <c r="T59" s="1127">
        <f>CSV_CR_SCEN!CG142</f>
        <v>0</v>
      </c>
    </row>
    <row r="60" spans="2:20" ht="19.5" customHeight="1">
      <c r="B60" s="1159" t="s">
        <v>208</v>
      </c>
      <c r="C60" s="1160">
        <v>2024</v>
      </c>
      <c r="D60" s="1162"/>
      <c r="E60" s="96"/>
      <c r="F60" s="432" t="s">
        <v>403</v>
      </c>
      <c r="G60" s="1173">
        <f>CSV_CR_SCEN!AE143</f>
        <v>0</v>
      </c>
      <c r="H60" s="1174">
        <f>CSV_CR_SCEN!AF143</f>
        <v>0</v>
      </c>
      <c r="I60" s="1174">
        <f>CSV_CR_SCEN!AG143</f>
        <v>0</v>
      </c>
      <c r="J60" s="1174">
        <f>CSV_CR_SCEN!AH143</f>
        <v>0</v>
      </c>
      <c r="K60" s="1175">
        <f>CSV_CR_SCEN!BU143</f>
        <v>0</v>
      </c>
      <c r="L60" s="1175">
        <f>CSV_CR_SCEN!BW143</f>
        <v>0</v>
      </c>
      <c r="M60" s="1175">
        <f>CSV_CR_SCEN!BX143</f>
        <v>0</v>
      </c>
      <c r="N60" s="1175">
        <f>CSV_CR_SCEN!BV143</f>
        <v>0</v>
      </c>
      <c r="O60" s="1175">
        <f>CSV_CR_SCEN!BY143</f>
        <v>0</v>
      </c>
      <c r="P60" s="1175">
        <f>CSV_CR_SCEN!BZ143</f>
        <v>0</v>
      </c>
      <c r="Q60" s="1175">
        <f>CSV_CR_SCEN!CA143</f>
        <v>0</v>
      </c>
      <c r="R60" s="1175">
        <f>CSV_CR_SCEN!CE143</f>
        <v>0</v>
      </c>
      <c r="S60" s="1175">
        <f>CSV_CR_SCEN!CF143</f>
        <v>0.05</v>
      </c>
      <c r="T60" s="1127">
        <f>CSV_CR_SCEN!CG143</f>
        <v>0</v>
      </c>
    </row>
    <row r="61" spans="2:20" ht="19.5" customHeight="1">
      <c r="B61" s="1159" t="s">
        <v>208</v>
      </c>
      <c r="C61" s="1160">
        <v>2024</v>
      </c>
      <c r="D61" s="1162" t="s">
        <v>21</v>
      </c>
      <c r="E61" s="96"/>
      <c r="F61" s="430" t="s">
        <v>180</v>
      </c>
      <c r="G61" s="1173">
        <f>CSV_CR_SCEN!AE144</f>
        <v>0</v>
      </c>
      <c r="H61" s="1174">
        <f>CSV_CR_SCEN!AF144</f>
        <v>0</v>
      </c>
      <c r="I61" s="1174">
        <f>CSV_CR_SCEN!AG144</f>
        <v>0</v>
      </c>
      <c r="J61" s="1174">
        <f>CSV_CR_SCEN!AH144</f>
        <v>0</v>
      </c>
      <c r="K61" s="1175">
        <f>CSV_CR_SCEN!BU144</f>
        <v>0</v>
      </c>
      <c r="L61" s="1175">
        <f>CSV_CR_SCEN!BW144</f>
        <v>0</v>
      </c>
      <c r="M61" s="1175">
        <f>CSV_CR_SCEN!BX144</f>
        <v>0</v>
      </c>
      <c r="N61" s="1175">
        <f>CSV_CR_SCEN!BV144</f>
        <v>0</v>
      </c>
      <c r="O61" s="1175">
        <f>CSV_CR_SCEN!BY144</f>
        <v>0</v>
      </c>
      <c r="P61" s="1175">
        <f>CSV_CR_SCEN!BZ144</f>
        <v>0</v>
      </c>
      <c r="Q61" s="1175">
        <f>CSV_CR_SCEN!CA144</f>
        <v>0</v>
      </c>
      <c r="R61" s="1175">
        <f>CSV_CR_SCEN!CE144</f>
        <v>0</v>
      </c>
      <c r="S61" s="1175">
        <f>CSV_CR_SCEN!CF144</f>
        <v>0.05</v>
      </c>
      <c r="T61" s="1127">
        <f>CSV_CR_SCEN!CG144</f>
        <v>0</v>
      </c>
    </row>
    <row r="62" spans="2:20" ht="19.5" customHeight="1">
      <c r="B62" s="1159" t="s">
        <v>208</v>
      </c>
      <c r="C62" s="1160">
        <v>2024</v>
      </c>
      <c r="D62" s="1162" t="s">
        <v>22</v>
      </c>
      <c r="E62" s="96"/>
      <c r="F62" s="430" t="s">
        <v>150</v>
      </c>
      <c r="G62" s="1173">
        <f>CSV_CR_SCEN!AE145</f>
        <v>1.1178243865504224E-3</v>
      </c>
      <c r="H62" s="1174">
        <f>CSV_CR_SCEN!AF145</f>
        <v>2.3684157037824048E-3</v>
      </c>
      <c r="I62" s="1174">
        <f>CSV_CR_SCEN!AG145</f>
        <v>0</v>
      </c>
      <c r="J62" s="1174">
        <f>CSV_CR_SCEN!AH145</f>
        <v>2.2059921975429281E-3</v>
      </c>
      <c r="K62" s="1175">
        <f>CSV_CR_SCEN!BU145</f>
        <v>2.1635906588111002E-3</v>
      </c>
      <c r="L62" s="1175">
        <f>CSV_CR_SCEN!BW145</f>
        <v>0</v>
      </c>
      <c r="M62" s="1175">
        <f>CSV_CR_SCEN!BX145</f>
        <v>2.3837996961767931E-3</v>
      </c>
      <c r="N62" s="1175">
        <f>CSV_CR_SCEN!BV145</f>
        <v>0</v>
      </c>
      <c r="O62" s="1175">
        <f>CSV_CR_SCEN!BY145</f>
        <v>0</v>
      </c>
      <c r="P62" s="1175">
        <f>CSV_CR_SCEN!BZ145</f>
        <v>0</v>
      </c>
      <c r="Q62" s="1175">
        <f>CSV_CR_SCEN!CA145</f>
        <v>0</v>
      </c>
      <c r="R62" s="1175">
        <f>CSV_CR_SCEN!CE145</f>
        <v>0.05</v>
      </c>
      <c r="S62" s="1175">
        <f>CSV_CR_SCEN!CF145</f>
        <v>0.05</v>
      </c>
      <c r="T62" s="1127">
        <f>CSV_CR_SCEN!CG145</f>
        <v>0</v>
      </c>
    </row>
    <row r="63" spans="2:20" ht="19.5" customHeight="1">
      <c r="B63" s="1159" t="s">
        <v>208</v>
      </c>
      <c r="C63" s="1160">
        <v>2024</v>
      </c>
      <c r="D63" s="1162" t="s">
        <v>23</v>
      </c>
      <c r="E63" s="96"/>
      <c r="F63" s="430" t="s">
        <v>151</v>
      </c>
      <c r="G63" s="1173">
        <f>CSV_CR_SCEN!AE146</f>
        <v>0</v>
      </c>
      <c r="H63" s="1174">
        <f>CSV_CR_SCEN!AF146</f>
        <v>0</v>
      </c>
      <c r="I63" s="1174">
        <f>CSV_CR_SCEN!AG146</f>
        <v>0</v>
      </c>
      <c r="J63" s="1174">
        <f>CSV_CR_SCEN!AH146</f>
        <v>0</v>
      </c>
      <c r="K63" s="1175">
        <f>CSV_CR_SCEN!BU146</f>
        <v>0</v>
      </c>
      <c r="L63" s="1175">
        <f>CSV_CR_SCEN!BW146</f>
        <v>0</v>
      </c>
      <c r="M63" s="1175">
        <f>CSV_CR_SCEN!BX146</f>
        <v>0</v>
      </c>
      <c r="N63" s="1175">
        <f>CSV_CR_SCEN!BV146</f>
        <v>0</v>
      </c>
      <c r="O63" s="1175">
        <f>CSV_CR_SCEN!BY146</f>
        <v>0</v>
      </c>
      <c r="P63" s="1175">
        <f>CSV_CR_SCEN!BZ146</f>
        <v>0</v>
      </c>
      <c r="Q63" s="1175">
        <f>CSV_CR_SCEN!CA146</f>
        <v>0</v>
      </c>
      <c r="R63" s="1175">
        <f>CSV_CR_SCEN!CE146</f>
        <v>0</v>
      </c>
      <c r="S63" s="1175">
        <f>CSV_CR_SCEN!CF146</f>
        <v>0</v>
      </c>
      <c r="T63" s="1127">
        <f>CSV_CR_SCEN!CG146</f>
        <v>0</v>
      </c>
    </row>
    <row r="64" spans="2:20" ht="19.5" customHeight="1">
      <c r="B64" s="1159" t="s">
        <v>208</v>
      </c>
      <c r="C64" s="1160">
        <v>2024</v>
      </c>
      <c r="D64" s="1162" t="s">
        <v>24</v>
      </c>
      <c r="E64" s="96"/>
      <c r="F64" s="430" t="s">
        <v>152</v>
      </c>
      <c r="G64" s="1173">
        <f>CSV_CR_SCEN!AE147</f>
        <v>0</v>
      </c>
      <c r="H64" s="1174">
        <f>CSV_CR_SCEN!AF147</f>
        <v>0</v>
      </c>
      <c r="I64" s="1174">
        <f>CSV_CR_SCEN!AG147</f>
        <v>0</v>
      </c>
      <c r="J64" s="1174">
        <f>CSV_CR_SCEN!AH147</f>
        <v>0</v>
      </c>
      <c r="K64" s="1175">
        <f>CSV_CR_SCEN!BU147</f>
        <v>0</v>
      </c>
      <c r="L64" s="1175">
        <f>CSV_CR_SCEN!BW147</f>
        <v>0</v>
      </c>
      <c r="M64" s="1175">
        <f>CSV_CR_SCEN!BX147</f>
        <v>0</v>
      </c>
      <c r="N64" s="1175">
        <f>CSV_CR_SCEN!BV147</f>
        <v>0</v>
      </c>
      <c r="O64" s="1175">
        <f>CSV_CR_SCEN!BY147</f>
        <v>0</v>
      </c>
      <c r="P64" s="1175">
        <f>CSV_CR_SCEN!BZ147</f>
        <v>0</v>
      </c>
      <c r="Q64" s="1175">
        <f>CSV_CR_SCEN!CA147</f>
        <v>0</v>
      </c>
      <c r="R64" s="1175">
        <f>CSV_CR_SCEN!CE147</f>
        <v>0</v>
      </c>
      <c r="S64" s="1175">
        <f>CSV_CR_SCEN!CF147</f>
        <v>0</v>
      </c>
      <c r="T64" s="1127">
        <f>CSV_CR_SCEN!CG147</f>
        <v>0</v>
      </c>
    </row>
    <row r="65" spans="2:20" ht="19.5" customHeight="1">
      <c r="B65" s="1159" t="s">
        <v>208</v>
      </c>
      <c r="C65" s="1160">
        <v>2024</v>
      </c>
      <c r="D65" s="1162" t="s">
        <v>17</v>
      </c>
      <c r="E65" s="96"/>
      <c r="F65" s="430" t="s">
        <v>145</v>
      </c>
      <c r="G65" s="1173">
        <f>CSV_CR_SCEN!AE148</f>
        <v>0</v>
      </c>
      <c r="H65" s="1174">
        <f>CSV_CR_SCEN!AF148</f>
        <v>0</v>
      </c>
      <c r="I65" s="1174">
        <f>CSV_CR_SCEN!AG148</f>
        <v>0</v>
      </c>
      <c r="J65" s="1174">
        <f>CSV_CR_SCEN!AH148</f>
        <v>0</v>
      </c>
      <c r="K65" s="1175">
        <f>CSV_CR_SCEN!BU148</f>
        <v>0</v>
      </c>
      <c r="L65" s="1175">
        <f>CSV_CR_SCEN!BW148</f>
        <v>0</v>
      </c>
      <c r="M65" s="1175">
        <f>CSV_CR_SCEN!BX148</f>
        <v>0</v>
      </c>
      <c r="N65" s="1175">
        <f>CSV_CR_SCEN!BV148</f>
        <v>0</v>
      </c>
      <c r="O65" s="1175">
        <f>CSV_CR_SCEN!BY148</f>
        <v>0</v>
      </c>
      <c r="P65" s="1175">
        <f>CSV_CR_SCEN!BZ148</f>
        <v>0</v>
      </c>
      <c r="Q65" s="1175">
        <f>CSV_CR_SCEN!CA148</f>
        <v>0</v>
      </c>
      <c r="R65" s="1175">
        <f>CSV_CR_SCEN!CE148</f>
        <v>0</v>
      </c>
      <c r="S65" s="1175">
        <f>CSV_CR_SCEN!CF148</f>
        <v>0.05</v>
      </c>
      <c r="T65" s="1127">
        <f>CSV_CR_SCEN!CG148</f>
        <v>0</v>
      </c>
    </row>
    <row r="66" spans="2:20" ht="19.5" customHeight="1">
      <c r="B66" s="1159" t="s">
        <v>208</v>
      </c>
      <c r="C66" s="1160">
        <v>2024</v>
      </c>
      <c r="D66" s="1162" t="s">
        <v>13</v>
      </c>
      <c r="E66" s="96"/>
      <c r="F66" s="430" t="s">
        <v>181</v>
      </c>
      <c r="G66" s="1173">
        <f>CSV_CR_SCEN!AE149</f>
        <v>0</v>
      </c>
      <c r="H66" s="1174">
        <f>CSV_CR_SCEN!AF149</f>
        <v>0</v>
      </c>
      <c r="I66" s="1174">
        <f>CSV_CR_SCEN!AG149</f>
        <v>0</v>
      </c>
      <c r="J66" s="1174">
        <f>CSV_CR_SCEN!AH149</f>
        <v>0</v>
      </c>
      <c r="K66" s="1175">
        <f>CSV_CR_SCEN!BU149</f>
        <v>0</v>
      </c>
      <c r="L66" s="1175">
        <f>CSV_CR_SCEN!BW149</f>
        <v>0</v>
      </c>
      <c r="M66" s="1175">
        <f>CSV_CR_SCEN!BX149</f>
        <v>0</v>
      </c>
      <c r="N66" s="1175">
        <f>CSV_CR_SCEN!BV149</f>
        <v>0</v>
      </c>
      <c r="O66" s="1175">
        <f>CSV_CR_SCEN!BY149</f>
        <v>0</v>
      </c>
      <c r="P66" s="1175">
        <f>CSV_CR_SCEN!BZ149</f>
        <v>0</v>
      </c>
      <c r="Q66" s="1175">
        <f>CSV_CR_SCEN!CA149</f>
        <v>0</v>
      </c>
      <c r="R66" s="1175">
        <f>CSV_CR_SCEN!CE149</f>
        <v>0</v>
      </c>
      <c r="S66" s="1175">
        <f>CSV_CR_SCEN!CF149</f>
        <v>0</v>
      </c>
      <c r="T66" s="1127">
        <f>CSV_CR_SCEN!CG149</f>
        <v>0</v>
      </c>
    </row>
    <row r="67" spans="2:20" ht="19.5" customHeight="1">
      <c r="B67" s="1159" t="s">
        <v>208</v>
      </c>
      <c r="C67" s="1160">
        <v>2024</v>
      </c>
      <c r="D67" s="1162" t="s">
        <v>13</v>
      </c>
      <c r="E67" s="108" t="s">
        <v>98</v>
      </c>
      <c r="F67" s="432" t="s">
        <v>146</v>
      </c>
      <c r="G67" s="1173">
        <f>CSV_CR_SCEN!AE150</f>
        <v>1.1178243865504224E-3</v>
      </c>
      <c r="H67" s="1174">
        <f>CSV_CR_SCEN!AF150</f>
        <v>2.3684157037824048E-3</v>
      </c>
      <c r="I67" s="1174">
        <f>CSV_CR_SCEN!AG150</f>
        <v>0</v>
      </c>
      <c r="J67" s="1174">
        <f>CSV_CR_SCEN!AH150</f>
        <v>2.2059921975429281E-3</v>
      </c>
      <c r="K67" s="1175">
        <f>CSV_CR_SCEN!BU150</f>
        <v>2.1635906588111002E-3</v>
      </c>
      <c r="L67" s="1175">
        <f>CSV_CR_SCEN!BW150</f>
        <v>0</v>
      </c>
      <c r="M67" s="1175">
        <f>CSV_CR_SCEN!BX150</f>
        <v>2.3837996961767931E-3</v>
      </c>
      <c r="N67" s="1175">
        <f>CSV_CR_SCEN!BV150</f>
        <v>0</v>
      </c>
      <c r="O67" s="1175">
        <f>CSV_CR_SCEN!BY150</f>
        <v>0</v>
      </c>
      <c r="P67" s="1175">
        <f>CSV_CR_SCEN!BZ150</f>
        <v>0</v>
      </c>
      <c r="Q67" s="1175">
        <f>CSV_CR_SCEN!CA150</f>
        <v>0</v>
      </c>
      <c r="R67" s="1175">
        <f>CSV_CR_SCEN!CE150</f>
        <v>0.05</v>
      </c>
      <c r="S67" s="1175">
        <f>CSV_CR_SCEN!CF150</f>
        <v>0.05</v>
      </c>
      <c r="T67" s="1127">
        <f>CSV_CR_SCEN!CG150</f>
        <v>0</v>
      </c>
    </row>
    <row r="68" spans="2:20" ht="19.5" customHeight="1">
      <c r="B68" s="1159" t="s">
        <v>208</v>
      </c>
      <c r="C68" s="1160">
        <v>2024</v>
      </c>
      <c r="D68" s="1162" t="s">
        <v>19</v>
      </c>
      <c r="E68" s="96"/>
      <c r="F68" s="432" t="s">
        <v>153</v>
      </c>
      <c r="G68" s="1173">
        <f>CSV_CR_SCEN!AE151</f>
        <v>1.1178243865504224E-3</v>
      </c>
      <c r="H68" s="1174">
        <f>CSV_CR_SCEN!AF151</f>
        <v>2.3684157037824048E-3</v>
      </c>
      <c r="I68" s="1174">
        <f>CSV_CR_SCEN!AG151</f>
        <v>0</v>
      </c>
      <c r="J68" s="1174">
        <f>CSV_CR_SCEN!AH151</f>
        <v>2.2059921975429281E-3</v>
      </c>
      <c r="K68" s="1175">
        <f>CSV_CR_SCEN!BU151</f>
        <v>2.1635906588111002E-3</v>
      </c>
      <c r="L68" s="1175">
        <f>CSV_CR_SCEN!BW151</f>
        <v>0</v>
      </c>
      <c r="M68" s="1175">
        <f>CSV_CR_SCEN!BX151</f>
        <v>2.3837996961767931E-3</v>
      </c>
      <c r="N68" s="1175">
        <f>CSV_CR_SCEN!BV151</f>
        <v>0</v>
      </c>
      <c r="O68" s="1175">
        <f>CSV_CR_SCEN!BY151</f>
        <v>0</v>
      </c>
      <c r="P68" s="1175">
        <f>CSV_CR_SCEN!BZ151</f>
        <v>0</v>
      </c>
      <c r="Q68" s="1175">
        <f>CSV_CR_SCEN!CA151</f>
        <v>0</v>
      </c>
      <c r="R68" s="1175">
        <f>CSV_CR_SCEN!CE151</f>
        <v>0.05</v>
      </c>
      <c r="S68" s="1175">
        <f>CSV_CR_SCEN!CF151</f>
        <v>0.05</v>
      </c>
      <c r="T68" s="1127">
        <f>CSV_CR_SCEN!CG151</f>
        <v>0</v>
      </c>
    </row>
    <row r="69" spans="2:20" ht="19.5" customHeight="1">
      <c r="B69" s="1159" t="s">
        <v>208</v>
      </c>
      <c r="C69" s="1160">
        <v>2024</v>
      </c>
      <c r="D69" s="1162" t="s">
        <v>19</v>
      </c>
      <c r="E69" s="108" t="s">
        <v>98</v>
      </c>
      <c r="F69" s="430" t="s">
        <v>148</v>
      </c>
      <c r="G69" s="1173">
        <f>CSV_CR_SCEN!AE152</f>
        <v>0</v>
      </c>
      <c r="H69" s="1174">
        <f>CSV_CR_SCEN!AF152</f>
        <v>0</v>
      </c>
      <c r="I69" s="1174">
        <f>CSV_CR_SCEN!AG152</f>
        <v>0</v>
      </c>
      <c r="J69" s="1174">
        <f>CSV_CR_SCEN!AH152</f>
        <v>0</v>
      </c>
      <c r="K69" s="1175">
        <f>CSV_CR_SCEN!BU152</f>
        <v>0</v>
      </c>
      <c r="L69" s="1175">
        <f>CSV_CR_SCEN!BW152</f>
        <v>0</v>
      </c>
      <c r="M69" s="1175">
        <f>CSV_CR_SCEN!BX152</f>
        <v>0</v>
      </c>
      <c r="N69" s="1175">
        <f>CSV_CR_SCEN!BV152</f>
        <v>0</v>
      </c>
      <c r="O69" s="1175">
        <f>CSV_CR_SCEN!BY152</f>
        <v>0</v>
      </c>
      <c r="P69" s="1175">
        <f>CSV_CR_SCEN!BZ152</f>
        <v>0</v>
      </c>
      <c r="Q69" s="1175">
        <f>CSV_CR_SCEN!CA152</f>
        <v>0</v>
      </c>
      <c r="R69" s="1175">
        <f>CSV_CR_SCEN!CE152</f>
        <v>0</v>
      </c>
      <c r="S69" s="1175">
        <f>CSV_CR_SCEN!CF152</f>
        <v>0</v>
      </c>
      <c r="T69" s="1127">
        <f>CSV_CR_SCEN!CG152</f>
        <v>0</v>
      </c>
    </row>
    <row r="70" spans="2:20" ht="19.5" customHeight="1">
      <c r="B70" s="1159" t="s">
        <v>208</v>
      </c>
      <c r="C70" s="1160">
        <v>2024</v>
      </c>
      <c r="D70" s="1162" t="s">
        <v>25</v>
      </c>
      <c r="E70" s="96"/>
      <c r="F70" s="432" t="s">
        <v>146</v>
      </c>
      <c r="G70" s="1173">
        <f>CSV_CR_SCEN!AE153</f>
        <v>1.1178243865504224E-3</v>
      </c>
      <c r="H70" s="1174">
        <f>CSV_CR_SCEN!AF153</f>
        <v>2.3684157037824048E-3</v>
      </c>
      <c r="I70" s="1174">
        <f>CSV_CR_SCEN!AG153</f>
        <v>0</v>
      </c>
      <c r="J70" s="1174">
        <f>CSV_CR_SCEN!AH153</f>
        <v>2.2059921975429281E-3</v>
      </c>
      <c r="K70" s="1175">
        <f>CSV_CR_SCEN!BU153</f>
        <v>2.1635906588111002E-3</v>
      </c>
      <c r="L70" s="1175">
        <f>CSV_CR_SCEN!BW153</f>
        <v>0</v>
      </c>
      <c r="M70" s="1175">
        <f>CSV_CR_SCEN!BX153</f>
        <v>2.3837996961767931E-3</v>
      </c>
      <c r="N70" s="1175">
        <f>CSV_CR_SCEN!BV153</f>
        <v>0</v>
      </c>
      <c r="O70" s="1175">
        <f>CSV_CR_SCEN!BY153</f>
        <v>0</v>
      </c>
      <c r="P70" s="1175">
        <f>CSV_CR_SCEN!BZ153</f>
        <v>0</v>
      </c>
      <c r="Q70" s="1175">
        <f>CSV_CR_SCEN!CA153</f>
        <v>0</v>
      </c>
      <c r="R70" s="1175">
        <f>CSV_CR_SCEN!CE153</f>
        <v>0.05</v>
      </c>
      <c r="S70" s="1175">
        <f>CSV_CR_SCEN!CF153</f>
        <v>0.05</v>
      </c>
      <c r="T70" s="1127">
        <f>CSV_CR_SCEN!CG153</f>
        <v>0</v>
      </c>
    </row>
    <row r="71" spans="2:20" ht="19.5" customHeight="1">
      <c r="B71" s="1159" t="s">
        <v>208</v>
      </c>
      <c r="C71" s="1160">
        <v>2024</v>
      </c>
      <c r="D71" s="1162" t="s">
        <v>25</v>
      </c>
      <c r="E71" s="108" t="s">
        <v>98</v>
      </c>
      <c r="F71" s="432" t="s">
        <v>186</v>
      </c>
      <c r="G71" s="1173">
        <f>CSV_CR_SCEN!AE154</f>
        <v>2.893454020188036E-4</v>
      </c>
      <c r="H71" s="1174">
        <f>CSV_CR_SCEN!AF154</f>
        <v>1.4595869401459209E-3</v>
      </c>
      <c r="I71" s="1174">
        <f>CSV_CR_SCEN!AG154</f>
        <v>0</v>
      </c>
      <c r="J71" s="1174">
        <f>CSV_CR_SCEN!AH154</f>
        <v>2.0440762863507653E-3</v>
      </c>
      <c r="K71" s="1175">
        <f>CSV_CR_SCEN!BU154</f>
        <v>1.3920830532206695E-3</v>
      </c>
      <c r="L71" s="1175">
        <f>CSV_CR_SCEN!BW154</f>
        <v>0</v>
      </c>
      <c r="M71" s="1175">
        <f>CSV_CR_SCEN!BX154</f>
        <v>1.9034047463396243E-3</v>
      </c>
      <c r="N71" s="1175">
        <f>CSV_CR_SCEN!BV154</f>
        <v>0</v>
      </c>
      <c r="O71" s="1175">
        <f>CSV_CR_SCEN!BY154</f>
        <v>0</v>
      </c>
      <c r="P71" s="1175">
        <f>CSV_CR_SCEN!BZ154</f>
        <v>0</v>
      </c>
      <c r="Q71" s="1175">
        <f>CSV_CR_SCEN!CA154</f>
        <v>0</v>
      </c>
      <c r="R71" s="1175">
        <f>CSV_CR_SCEN!CE154</f>
        <v>0.05</v>
      </c>
      <c r="S71" s="1175">
        <f>CSV_CR_SCEN!CF154</f>
        <v>0.05</v>
      </c>
      <c r="T71" s="1127">
        <f>CSV_CR_SCEN!CG154</f>
        <v>0</v>
      </c>
    </row>
    <row r="72" spans="2:20" ht="19.5" customHeight="1">
      <c r="B72" s="1159" t="s">
        <v>208</v>
      </c>
      <c r="C72" s="1160">
        <v>2024</v>
      </c>
      <c r="D72" s="1162" t="s">
        <v>26</v>
      </c>
      <c r="E72" s="96"/>
      <c r="F72" s="430" t="s">
        <v>185</v>
      </c>
      <c r="G72" s="1173">
        <f>CSV_CR_SCEN!AE155</f>
        <v>0</v>
      </c>
      <c r="H72" s="1174">
        <f>CSV_CR_SCEN!AF155</f>
        <v>0</v>
      </c>
      <c r="I72" s="1174">
        <f>CSV_CR_SCEN!AG155</f>
        <v>0</v>
      </c>
      <c r="J72" s="1174">
        <f>CSV_CR_SCEN!AH155</f>
        <v>0</v>
      </c>
      <c r="K72" s="1175">
        <f>CSV_CR_SCEN!BU155</f>
        <v>0</v>
      </c>
      <c r="L72" s="1175">
        <f>CSV_CR_SCEN!BW155</f>
        <v>0</v>
      </c>
      <c r="M72" s="1175">
        <f>CSV_CR_SCEN!BX155</f>
        <v>0</v>
      </c>
      <c r="N72" s="1175">
        <f>CSV_CR_SCEN!BV155</f>
        <v>0</v>
      </c>
      <c r="O72" s="1175">
        <f>CSV_CR_SCEN!BY155</f>
        <v>0</v>
      </c>
      <c r="P72" s="1175">
        <f>CSV_CR_SCEN!BZ155</f>
        <v>0</v>
      </c>
      <c r="Q72" s="1175">
        <f>CSV_CR_SCEN!CA155</f>
        <v>0</v>
      </c>
      <c r="R72" s="1175">
        <f>CSV_CR_SCEN!CE155</f>
        <v>0</v>
      </c>
      <c r="S72" s="1175">
        <f>CSV_CR_SCEN!CF155</f>
        <v>0</v>
      </c>
      <c r="T72" s="1127">
        <f>CSV_CR_SCEN!CG155</f>
        <v>0</v>
      </c>
    </row>
    <row r="73" spans="2:20" ht="19.5" customHeight="1">
      <c r="B73" s="1159" t="s">
        <v>208</v>
      </c>
      <c r="C73" s="1160">
        <v>2024</v>
      </c>
      <c r="D73" s="1162" t="s">
        <v>27</v>
      </c>
      <c r="E73" s="96"/>
      <c r="F73" s="432" t="s">
        <v>401</v>
      </c>
      <c r="G73" s="1173">
        <f>CSV_CR_SCEN!AE156</f>
        <v>1.1178243865504224E-3</v>
      </c>
      <c r="H73" s="1174">
        <f>CSV_CR_SCEN!AF156</f>
        <v>2.3684157037824048E-3</v>
      </c>
      <c r="I73" s="1174">
        <f>CSV_CR_SCEN!AG156</f>
        <v>0</v>
      </c>
      <c r="J73" s="1174">
        <f>CSV_CR_SCEN!AH156</f>
        <v>2.2059921975429281E-3</v>
      </c>
      <c r="K73" s="1175">
        <f>CSV_CR_SCEN!BU156</f>
        <v>2.1635906588111002E-3</v>
      </c>
      <c r="L73" s="1175">
        <f>CSV_CR_SCEN!BW156</f>
        <v>0</v>
      </c>
      <c r="M73" s="1175">
        <f>CSV_CR_SCEN!BX156</f>
        <v>2.3837996961767931E-3</v>
      </c>
      <c r="N73" s="1175">
        <f>CSV_CR_SCEN!BV156</f>
        <v>0</v>
      </c>
      <c r="O73" s="1175">
        <f>CSV_CR_SCEN!BY156</f>
        <v>0</v>
      </c>
      <c r="P73" s="1175">
        <f>CSV_CR_SCEN!BZ156</f>
        <v>0</v>
      </c>
      <c r="Q73" s="1175">
        <f>CSV_CR_SCEN!CA156</f>
        <v>0</v>
      </c>
      <c r="R73" s="1175">
        <f>CSV_CR_SCEN!CE156</f>
        <v>0.05</v>
      </c>
      <c r="S73" s="1175">
        <f>CSV_CR_SCEN!CF156</f>
        <v>0.05</v>
      </c>
      <c r="T73" s="1127">
        <f>CSV_CR_SCEN!CG156</f>
        <v>0</v>
      </c>
    </row>
    <row r="74" spans="2:20" ht="19.5" customHeight="1">
      <c r="B74" s="1159" t="s">
        <v>208</v>
      </c>
      <c r="C74" s="1160">
        <v>2024</v>
      </c>
      <c r="D74" s="1162" t="s">
        <v>28</v>
      </c>
      <c r="E74" s="96"/>
      <c r="F74" s="432" t="s">
        <v>146</v>
      </c>
      <c r="G74" s="1173">
        <f>CSV_CR_SCEN!AE157</f>
        <v>1.1178243865504224E-3</v>
      </c>
      <c r="H74" s="1174">
        <f>CSV_CR_SCEN!AF157</f>
        <v>2.3684157037824048E-3</v>
      </c>
      <c r="I74" s="1174">
        <f>CSV_CR_SCEN!AG157</f>
        <v>0</v>
      </c>
      <c r="J74" s="1174">
        <f>CSV_CR_SCEN!AH157</f>
        <v>2.2059921975429281E-3</v>
      </c>
      <c r="K74" s="1175">
        <f>CSV_CR_SCEN!BU157</f>
        <v>2.1635906588111002E-3</v>
      </c>
      <c r="L74" s="1175">
        <f>CSV_CR_SCEN!BW157</f>
        <v>0</v>
      </c>
      <c r="M74" s="1175">
        <f>CSV_CR_SCEN!BX157</f>
        <v>2.3837996961767931E-3</v>
      </c>
      <c r="N74" s="1175">
        <f>CSV_CR_SCEN!BV157</f>
        <v>0</v>
      </c>
      <c r="O74" s="1175">
        <f>CSV_CR_SCEN!BY157</f>
        <v>0</v>
      </c>
      <c r="P74" s="1175">
        <f>CSV_CR_SCEN!BZ157</f>
        <v>0</v>
      </c>
      <c r="Q74" s="1175">
        <f>CSV_CR_SCEN!CA157</f>
        <v>0</v>
      </c>
      <c r="R74" s="1175">
        <f>CSV_CR_SCEN!CE157</f>
        <v>0.05</v>
      </c>
      <c r="S74" s="1175">
        <f>CSV_CR_SCEN!CF157</f>
        <v>0.05</v>
      </c>
      <c r="T74" s="1127">
        <f>CSV_CR_SCEN!CG157</f>
        <v>0</v>
      </c>
    </row>
    <row r="75" spans="2:20" ht="19.5" customHeight="1">
      <c r="B75" s="1159" t="s">
        <v>208</v>
      </c>
      <c r="C75" s="1160">
        <v>2024</v>
      </c>
      <c r="D75" s="1162" t="s">
        <v>29</v>
      </c>
      <c r="E75" s="96"/>
      <c r="F75" s="432" t="s">
        <v>186</v>
      </c>
      <c r="G75" s="1173">
        <f>CSV_CR_SCEN!AE158</f>
        <v>2.893454020188036E-4</v>
      </c>
      <c r="H75" s="1174">
        <f>CSV_CR_SCEN!AF158</f>
        <v>1.4595869401459209E-3</v>
      </c>
      <c r="I75" s="1174">
        <f>CSV_CR_SCEN!AG158</f>
        <v>0</v>
      </c>
      <c r="J75" s="1174">
        <f>CSV_CR_SCEN!AH158</f>
        <v>2.0440762863507653E-3</v>
      </c>
      <c r="K75" s="1175">
        <f>CSV_CR_SCEN!BU158</f>
        <v>1.3920830532206695E-3</v>
      </c>
      <c r="L75" s="1175">
        <f>CSV_CR_SCEN!BW158</f>
        <v>0</v>
      </c>
      <c r="M75" s="1175">
        <f>CSV_CR_SCEN!BX158</f>
        <v>1.9034047463396243E-3</v>
      </c>
      <c r="N75" s="1175">
        <f>CSV_CR_SCEN!BV158</f>
        <v>0</v>
      </c>
      <c r="O75" s="1175">
        <f>CSV_CR_SCEN!BY158</f>
        <v>0</v>
      </c>
      <c r="P75" s="1175">
        <f>CSV_CR_SCEN!BZ158</f>
        <v>0</v>
      </c>
      <c r="Q75" s="1175">
        <f>CSV_CR_SCEN!CA158</f>
        <v>0</v>
      </c>
      <c r="R75" s="1175">
        <f>CSV_CR_SCEN!CE158</f>
        <v>0.05</v>
      </c>
      <c r="S75" s="1175">
        <f>CSV_CR_SCEN!CF158</f>
        <v>0.05</v>
      </c>
      <c r="T75" s="1127">
        <f>CSV_CR_SCEN!CG158</f>
        <v>0</v>
      </c>
    </row>
    <row r="76" spans="2:20" ht="19.5" customHeight="1">
      <c r="B76" s="1159" t="s">
        <v>208</v>
      </c>
      <c r="C76" s="1160">
        <v>2024</v>
      </c>
      <c r="D76" s="1162" t="s">
        <v>5</v>
      </c>
      <c r="E76" s="96"/>
      <c r="F76" s="253" t="s">
        <v>173</v>
      </c>
      <c r="G76" s="1173">
        <f>CSV_CR_SCEN!AE159</f>
        <v>0</v>
      </c>
      <c r="H76" s="1174">
        <f>CSV_CR_SCEN!AF159</f>
        <v>0</v>
      </c>
      <c r="I76" s="1174">
        <f>CSV_CR_SCEN!AG159</f>
        <v>0</v>
      </c>
      <c r="J76" s="1174">
        <f>CSV_CR_SCEN!AH159</f>
        <v>0</v>
      </c>
      <c r="K76" s="1175">
        <f>CSV_CR_SCEN!BU159</f>
        <v>0</v>
      </c>
      <c r="L76" s="1175">
        <f>CSV_CR_SCEN!BW159</f>
        <v>0</v>
      </c>
      <c r="M76" s="1175">
        <f>CSV_CR_SCEN!BX159</f>
        <v>0</v>
      </c>
      <c r="N76" s="1175">
        <f>CSV_CR_SCEN!BV159</f>
        <v>0</v>
      </c>
      <c r="O76" s="1175">
        <f>CSV_CR_SCEN!BY159</f>
        <v>0</v>
      </c>
      <c r="P76" s="1175">
        <f>CSV_CR_SCEN!BZ159</f>
        <v>0</v>
      </c>
      <c r="Q76" s="1175">
        <f>CSV_CR_SCEN!CA159</f>
        <v>0</v>
      </c>
      <c r="R76" s="1175">
        <f>CSV_CR_SCEN!CE159</f>
        <v>0</v>
      </c>
      <c r="S76" s="1175">
        <f>CSV_CR_SCEN!CF159</f>
        <v>0</v>
      </c>
      <c r="T76" s="1127">
        <f>CSV_CR_SCEN!CG159</f>
        <v>0</v>
      </c>
    </row>
    <row r="77" spans="2:20" ht="19.5" customHeight="1" thickBot="1">
      <c r="B77" s="1159" t="s">
        <v>208</v>
      </c>
      <c r="C77" s="1160">
        <v>2024</v>
      </c>
      <c r="D77" s="1163" t="s">
        <v>87</v>
      </c>
      <c r="E77" s="297"/>
      <c r="F77" s="1124" t="s">
        <v>144</v>
      </c>
      <c r="G77" s="1176">
        <f>CSV_CR_SCEN!AE160</f>
        <v>0</v>
      </c>
      <c r="H77" s="1177">
        <f>CSV_CR_SCEN!AF160</f>
        <v>0</v>
      </c>
      <c r="I77" s="1177">
        <f>CSV_CR_SCEN!AG160</f>
        <v>0</v>
      </c>
      <c r="J77" s="1177">
        <f>CSV_CR_SCEN!AH160</f>
        <v>0</v>
      </c>
      <c r="K77" s="1178">
        <f>CSV_CR_SCEN!BU160</f>
        <v>0</v>
      </c>
      <c r="L77" s="1178">
        <f>CSV_CR_SCEN!BW160</f>
        <v>0</v>
      </c>
      <c r="M77" s="1178">
        <f>CSV_CR_SCEN!BX160</f>
        <v>0</v>
      </c>
      <c r="N77" s="1178">
        <f>CSV_CR_SCEN!BV160</f>
        <v>0</v>
      </c>
      <c r="O77" s="1178">
        <f>CSV_CR_SCEN!BY160</f>
        <v>0</v>
      </c>
      <c r="P77" s="1178">
        <f>CSV_CR_SCEN!BZ160</f>
        <v>0</v>
      </c>
      <c r="Q77" s="1178">
        <f>CSV_CR_SCEN!CA160</f>
        <v>0</v>
      </c>
      <c r="R77" s="1178">
        <f>CSV_CR_SCEN!CE160</f>
        <v>0</v>
      </c>
      <c r="S77" s="1178">
        <f>CSV_CR_SCEN!CF160</f>
        <v>0</v>
      </c>
      <c r="T77" s="1131">
        <f>CSV_CR_SCEN!CG160</f>
        <v>0</v>
      </c>
    </row>
    <row r="78" spans="2:20" ht="19.5" customHeight="1">
      <c r="B78" s="1159" t="s">
        <v>208</v>
      </c>
      <c r="C78" s="1160">
        <v>2025</v>
      </c>
      <c r="D78" s="1161" t="s">
        <v>20</v>
      </c>
      <c r="E78" s="107"/>
      <c r="F78" s="664" t="s">
        <v>189</v>
      </c>
      <c r="G78" s="1170">
        <f>CSV_CR_SCEN!AE161</f>
        <v>0</v>
      </c>
      <c r="H78" s="1171">
        <f>CSV_CR_SCEN!AF161</f>
        <v>0</v>
      </c>
      <c r="I78" s="1171">
        <f>CSV_CR_SCEN!AG161</f>
        <v>0</v>
      </c>
      <c r="J78" s="1171">
        <f>CSV_CR_SCEN!AH161</f>
        <v>0</v>
      </c>
      <c r="K78" s="1172">
        <f>CSV_CR_SCEN!BU161</f>
        <v>0</v>
      </c>
      <c r="L78" s="1172">
        <f>CSV_CR_SCEN!BW161</f>
        <v>0</v>
      </c>
      <c r="M78" s="1172">
        <f>CSV_CR_SCEN!BX161</f>
        <v>0</v>
      </c>
      <c r="N78" s="1172">
        <f>CSV_CR_SCEN!BV161</f>
        <v>0</v>
      </c>
      <c r="O78" s="1172">
        <f>CSV_CR_SCEN!BY161</f>
        <v>0</v>
      </c>
      <c r="P78" s="1172">
        <f>CSV_CR_SCEN!BZ161</f>
        <v>0</v>
      </c>
      <c r="Q78" s="1172">
        <f>CSV_CR_SCEN!CA161</f>
        <v>0</v>
      </c>
      <c r="R78" s="1172">
        <f>CSV_CR_SCEN!CE161</f>
        <v>0</v>
      </c>
      <c r="S78" s="1172">
        <f>CSV_CR_SCEN!CF161</f>
        <v>0</v>
      </c>
      <c r="T78" s="1134">
        <f>CSV_CR_SCEN!CG161</f>
        <v>0</v>
      </c>
    </row>
    <row r="79" spans="2:20" ht="19.5" customHeight="1">
      <c r="B79" s="1159" t="s">
        <v>208</v>
      </c>
      <c r="C79" s="1160">
        <v>2025</v>
      </c>
      <c r="D79" s="1162"/>
      <c r="E79" s="96"/>
      <c r="F79" s="430" t="s">
        <v>400</v>
      </c>
      <c r="G79" s="1173">
        <f>CSV_CR_SCEN!AE162</f>
        <v>0</v>
      </c>
      <c r="H79" s="1174">
        <f>CSV_CR_SCEN!AF162</f>
        <v>0</v>
      </c>
      <c r="I79" s="1174">
        <f>CSV_CR_SCEN!AG162</f>
        <v>0</v>
      </c>
      <c r="J79" s="1174">
        <f>CSV_CR_SCEN!AH162</f>
        <v>0</v>
      </c>
      <c r="K79" s="1175">
        <f>CSV_CR_SCEN!BU162</f>
        <v>0</v>
      </c>
      <c r="L79" s="1175">
        <f>CSV_CR_SCEN!BW162</f>
        <v>0</v>
      </c>
      <c r="M79" s="1175">
        <f>CSV_CR_SCEN!BX162</f>
        <v>0</v>
      </c>
      <c r="N79" s="1175">
        <f>CSV_CR_SCEN!BV162</f>
        <v>0</v>
      </c>
      <c r="O79" s="1175">
        <f>CSV_CR_SCEN!BY162</f>
        <v>0</v>
      </c>
      <c r="P79" s="1175">
        <f>CSV_CR_SCEN!BZ162</f>
        <v>0</v>
      </c>
      <c r="Q79" s="1175">
        <f>CSV_CR_SCEN!CA162</f>
        <v>0</v>
      </c>
      <c r="R79" s="1175">
        <f>CSV_CR_SCEN!CE162</f>
        <v>0</v>
      </c>
      <c r="S79" s="1175">
        <f>CSV_CR_SCEN!CF162</f>
        <v>0</v>
      </c>
      <c r="T79" s="1127">
        <f>CSV_CR_SCEN!CG162</f>
        <v>0</v>
      </c>
    </row>
    <row r="80" spans="2:20" ht="19.5" customHeight="1">
      <c r="B80" s="1159" t="s">
        <v>208</v>
      </c>
      <c r="C80" s="1160">
        <v>2025</v>
      </c>
      <c r="D80" s="1162"/>
      <c r="E80" s="96"/>
      <c r="F80" s="432" t="s">
        <v>638</v>
      </c>
      <c r="G80" s="1173">
        <f>CSV_CR_SCEN!AE163</f>
        <v>0</v>
      </c>
      <c r="H80" s="1174">
        <f>CSV_CR_SCEN!AF163</f>
        <v>0</v>
      </c>
      <c r="I80" s="1174">
        <f>CSV_CR_SCEN!AG163</f>
        <v>0</v>
      </c>
      <c r="J80" s="1174">
        <f>CSV_CR_SCEN!AH163</f>
        <v>0</v>
      </c>
      <c r="K80" s="1175">
        <f>CSV_CR_SCEN!BU163</f>
        <v>0</v>
      </c>
      <c r="L80" s="1175">
        <f>CSV_CR_SCEN!BW163</f>
        <v>0</v>
      </c>
      <c r="M80" s="1175">
        <f>CSV_CR_SCEN!BX163</f>
        <v>0</v>
      </c>
      <c r="N80" s="1175">
        <f>CSV_CR_SCEN!BV163</f>
        <v>0</v>
      </c>
      <c r="O80" s="1175">
        <f>CSV_CR_SCEN!BY163</f>
        <v>0</v>
      </c>
      <c r="P80" s="1175">
        <f>CSV_CR_SCEN!BZ163</f>
        <v>0</v>
      </c>
      <c r="Q80" s="1175">
        <f>CSV_CR_SCEN!CA163</f>
        <v>0</v>
      </c>
      <c r="R80" s="1175">
        <f>CSV_CR_SCEN!CE163</f>
        <v>0</v>
      </c>
      <c r="S80" s="1175">
        <f>CSV_CR_SCEN!CF163</f>
        <v>0.05</v>
      </c>
      <c r="T80" s="1127">
        <f>CSV_CR_SCEN!CG163</f>
        <v>0</v>
      </c>
    </row>
    <row r="81" spans="2:20" ht="19.5" customHeight="1">
      <c r="B81" s="1159" t="s">
        <v>208</v>
      </c>
      <c r="C81" s="1160">
        <v>2025</v>
      </c>
      <c r="D81" s="1162"/>
      <c r="E81" s="96"/>
      <c r="F81" s="432" t="s">
        <v>402</v>
      </c>
      <c r="G81" s="1173">
        <f>CSV_CR_SCEN!AE164</f>
        <v>0</v>
      </c>
      <c r="H81" s="1174">
        <f>CSV_CR_SCEN!AF164</f>
        <v>0</v>
      </c>
      <c r="I81" s="1174">
        <f>CSV_CR_SCEN!AG164</f>
        <v>0</v>
      </c>
      <c r="J81" s="1174">
        <f>CSV_CR_SCEN!AH164</f>
        <v>0</v>
      </c>
      <c r="K81" s="1175">
        <f>CSV_CR_SCEN!BU164</f>
        <v>0</v>
      </c>
      <c r="L81" s="1175">
        <f>CSV_CR_SCEN!BW164</f>
        <v>0</v>
      </c>
      <c r="M81" s="1175">
        <f>CSV_CR_SCEN!BX164</f>
        <v>0</v>
      </c>
      <c r="N81" s="1175">
        <f>CSV_CR_SCEN!BV164</f>
        <v>0</v>
      </c>
      <c r="O81" s="1175">
        <f>CSV_CR_SCEN!BY164</f>
        <v>0</v>
      </c>
      <c r="P81" s="1175">
        <f>CSV_CR_SCEN!BZ164</f>
        <v>0</v>
      </c>
      <c r="Q81" s="1175">
        <f>CSV_CR_SCEN!CA164</f>
        <v>0</v>
      </c>
      <c r="R81" s="1175">
        <f>CSV_CR_SCEN!CE164</f>
        <v>0</v>
      </c>
      <c r="S81" s="1175">
        <f>CSV_CR_SCEN!CF164</f>
        <v>0.05</v>
      </c>
      <c r="T81" s="1127">
        <f>CSV_CR_SCEN!CG164</f>
        <v>0</v>
      </c>
    </row>
    <row r="82" spans="2:20" ht="19.5" customHeight="1">
      <c r="B82" s="1159" t="s">
        <v>208</v>
      </c>
      <c r="C82" s="1160">
        <v>2025</v>
      </c>
      <c r="D82" s="1162"/>
      <c r="E82" s="96"/>
      <c r="F82" s="432" t="s">
        <v>403</v>
      </c>
      <c r="G82" s="1173">
        <f>CSV_CR_SCEN!AE165</f>
        <v>0</v>
      </c>
      <c r="H82" s="1174">
        <f>CSV_CR_SCEN!AF165</f>
        <v>0</v>
      </c>
      <c r="I82" s="1174">
        <f>CSV_CR_SCEN!AG165</f>
        <v>0</v>
      </c>
      <c r="J82" s="1174">
        <f>CSV_CR_SCEN!AH165</f>
        <v>0</v>
      </c>
      <c r="K82" s="1175">
        <f>CSV_CR_SCEN!BU165</f>
        <v>0</v>
      </c>
      <c r="L82" s="1175">
        <f>CSV_CR_SCEN!BW165</f>
        <v>0</v>
      </c>
      <c r="M82" s="1175">
        <f>CSV_CR_SCEN!BX165</f>
        <v>0</v>
      </c>
      <c r="N82" s="1175">
        <f>CSV_CR_SCEN!BV165</f>
        <v>0</v>
      </c>
      <c r="O82" s="1175">
        <f>CSV_CR_SCEN!BY165</f>
        <v>0</v>
      </c>
      <c r="P82" s="1175">
        <f>CSV_CR_SCEN!BZ165</f>
        <v>0</v>
      </c>
      <c r="Q82" s="1175">
        <f>CSV_CR_SCEN!CA165</f>
        <v>0</v>
      </c>
      <c r="R82" s="1175">
        <f>CSV_CR_SCEN!CE165</f>
        <v>0</v>
      </c>
      <c r="S82" s="1175">
        <f>CSV_CR_SCEN!CF165</f>
        <v>0.05</v>
      </c>
      <c r="T82" s="1127">
        <f>CSV_CR_SCEN!CG165</f>
        <v>0</v>
      </c>
    </row>
    <row r="83" spans="2:20" ht="19.5" customHeight="1">
      <c r="B83" s="1159" t="s">
        <v>208</v>
      </c>
      <c r="C83" s="1160">
        <v>2025</v>
      </c>
      <c r="D83" s="1162" t="s">
        <v>21</v>
      </c>
      <c r="E83" s="96"/>
      <c r="F83" s="430" t="s">
        <v>180</v>
      </c>
      <c r="G83" s="1173">
        <f>CSV_CR_SCEN!AE166</f>
        <v>0</v>
      </c>
      <c r="H83" s="1174">
        <f>CSV_CR_SCEN!AF166</f>
        <v>0</v>
      </c>
      <c r="I83" s="1174">
        <f>CSV_CR_SCEN!AG166</f>
        <v>0</v>
      </c>
      <c r="J83" s="1174">
        <f>CSV_CR_SCEN!AH166</f>
        <v>0</v>
      </c>
      <c r="K83" s="1175">
        <f>CSV_CR_SCEN!BU166</f>
        <v>0</v>
      </c>
      <c r="L83" s="1175">
        <f>CSV_CR_SCEN!BW166</f>
        <v>0</v>
      </c>
      <c r="M83" s="1175">
        <f>CSV_CR_SCEN!BX166</f>
        <v>0</v>
      </c>
      <c r="N83" s="1175">
        <f>CSV_CR_SCEN!BV166</f>
        <v>0</v>
      </c>
      <c r="O83" s="1175">
        <f>CSV_CR_SCEN!BY166</f>
        <v>0</v>
      </c>
      <c r="P83" s="1175">
        <f>CSV_CR_SCEN!BZ166</f>
        <v>0</v>
      </c>
      <c r="Q83" s="1175">
        <f>CSV_CR_SCEN!CA166</f>
        <v>0</v>
      </c>
      <c r="R83" s="1175">
        <f>CSV_CR_SCEN!CE166</f>
        <v>0</v>
      </c>
      <c r="S83" s="1175">
        <f>CSV_CR_SCEN!CF166</f>
        <v>0.05</v>
      </c>
      <c r="T83" s="1127">
        <f>CSV_CR_SCEN!CG166</f>
        <v>0</v>
      </c>
    </row>
    <row r="84" spans="2:20" ht="19.5" customHeight="1">
      <c r="B84" s="1159" t="s">
        <v>208</v>
      </c>
      <c r="C84" s="1160">
        <v>2025</v>
      </c>
      <c r="D84" s="1162" t="s">
        <v>22</v>
      </c>
      <c r="E84" s="96"/>
      <c r="F84" s="430" t="s">
        <v>150</v>
      </c>
      <c r="G84" s="1173">
        <f>CSV_CR_SCEN!AE167</f>
        <v>9.7180418220978897E-4</v>
      </c>
      <c r="H84" s="1174">
        <f>CSV_CR_SCEN!AF167</f>
        <v>2.1635906588111002E-3</v>
      </c>
      <c r="I84" s="1174">
        <f>CSV_CR_SCEN!AG167</f>
        <v>0</v>
      </c>
      <c r="J84" s="1174">
        <f>CSV_CR_SCEN!AH167</f>
        <v>2.3837996961767931E-3</v>
      </c>
      <c r="K84" s="1175">
        <f>CSV_CR_SCEN!BU167</f>
        <v>2.1635906588111002E-3</v>
      </c>
      <c r="L84" s="1175">
        <f>CSV_CR_SCEN!BW167</f>
        <v>0</v>
      </c>
      <c r="M84" s="1175">
        <f>CSV_CR_SCEN!BX167</f>
        <v>2.3837996961767931E-3</v>
      </c>
      <c r="N84" s="1175">
        <f>CSV_CR_SCEN!BV167</f>
        <v>0</v>
      </c>
      <c r="O84" s="1175">
        <f>CSV_CR_SCEN!BY167</f>
        <v>0</v>
      </c>
      <c r="P84" s="1175">
        <f>CSV_CR_SCEN!BZ167</f>
        <v>0</v>
      </c>
      <c r="Q84" s="1175">
        <f>CSV_CR_SCEN!CA167</f>
        <v>0</v>
      </c>
      <c r="R84" s="1175">
        <f>CSV_CR_SCEN!CE167</f>
        <v>0.05</v>
      </c>
      <c r="S84" s="1175">
        <f>CSV_CR_SCEN!CF167</f>
        <v>0.05</v>
      </c>
      <c r="T84" s="1127">
        <f>CSV_CR_SCEN!CG167</f>
        <v>0</v>
      </c>
    </row>
    <row r="85" spans="2:20" ht="19.5" customHeight="1">
      <c r="B85" s="1159" t="s">
        <v>208</v>
      </c>
      <c r="C85" s="1160">
        <v>2025</v>
      </c>
      <c r="D85" s="1162" t="s">
        <v>23</v>
      </c>
      <c r="E85" s="96"/>
      <c r="F85" s="430" t="s">
        <v>151</v>
      </c>
      <c r="G85" s="1173">
        <f>CSV_CR_SCEN!AE168</f>
        <v>0</v>
      </c>
      <c r="H85" s="1174">
        <f>CSV_CR_SCEN!AF168</f>
        <v>0</v>
      </c>
      <c r="I85" s="1174">
        <f>CSV_CR_SCEN!AG168</f>
        <v>0</v>
      </c>
      <c r="J85" s="1174">
        <f>CSV_CR_SCEN!AH168</f>
        <v>0</v>
      </c>
      <c r="K85" s="1175">
        <f>CSV_CR_SCEN!BU168</f>
        <v>0</v>
      </c>
      <c r="L85" s="1175">
        <f>CSV_CR_SCEN!BW168</f>
        <v>0</v>
      </c>
      <c r="M85" s="1175">
        <f>CSV_CR_SCEN!BX168</f>
        <v>0</v>
      </c>
      <c r="N85" s="1175">
        <f>CSV_CR_SCEN!BV168</f>
        <v>0</v>
      </c>
      <c r="O85" s="1175">
        <f>CSV_CR_SCEN!BY168</f>
        <v>0</v>
      </c>
      <c r="P85" s="1175">
        <f>CSV_CR_SCEN!BZ168</f>
        <v>0</v>
      </c>
      <c r="Q85" s="1175">
        <f>CSV_CR_SCEN!CA168</f>
        <v>0</v>
      </c>
      <c r="R85" s="1175">
        <f>CSV_CR_SCEN!CE168</f>
        <v>0</v>
      </c>
      <c r="S85" s="1175">
        <f>CSV_CR_SCEN!CF168</f>
        <v>0</v>
      </c>
      <c r="T85" s="1127">
        <f>CSV_CR_SCEN!CG168</f>
        <v>0</v>
      </c>
    </row>
    <row r="86" spans="2:20" ht="19.5" customHeight="1">
      <c r="B86" s="1159" t="s">
        <v>208</v>
      </c>
      <c r="C86" s="1160">
        <v>2025</v>
      </c>
      <c r="D86" s="1162" t="s">
        <v>24</v>
      </c>
      <c r="E86" s="96"/>
      <c r="F86" s="430" t="s">
        <v>152</v>
      </c>
      <c r="G86" s="1173">
        <f>CSV_CR_SCEN!AE169</f>
        <v>0</v>
      </c>
      <c r="H86" s="1174">
        <f>CSV_CR_SCEN!AF169</f>
        <v>0</v>
      </c>
      <c r="I86" s="1174">
        <f>CSV_CR_SCEN!AG169</f>
        <v>0</v>
      </c>
      <c r="J86" s="1174">
        <f>CSV_CR_SCEN!AH169</f>
        <v>0</v>
      </c>
      <c r="K86" s="1175">
        <f>CSV_CR_SCEN!BU169</f>
        <v>0</v>
      </c>
      <c r="L86" s="1175">
        <f>CSV_CR_SCEN!BW169</f>
        <v>0</v>
      </c>
      <c r="M86" s="1175">
        <f>CSV_CR_SCEN!BX169</f>
        <v>0</v>
      </c>
      <c r="N86" s="1175">
        <f>CSV_CR_SCEN!BV169</f>
        <v>0</v>
      </c>
      <c r="O86" s="1175">
        <f>CSV_CR_SCEN!BY169</f>
        <v>0</v>
      </c>
      <c r="P86" s="1175">
        <f>CSV_CR_SCEN!BZ169</f>
        <v>0</v>
      </c>
      <c r="Q86" s="1175">
        <f>CSV_CR_SCEN!CA169</f>
        <v>0</v>
      </c>
      <c r="R86" s="1175">
        <f>CSV_CR_SCEN!CE169</f>
        <v>0</v>
      </c>
      <c r="S86" s="1175">
        <f>CSV_CR_SCEN!CF169</f>
        <v>0</v>
      </c>
      <c r="T86" s="1127">
        <f>CSV_CR_SCEN!CG169</f>
        <v>0</v>
      </c>
    </row>
    <row r="87" spans="2:20" ht="19.5" customHeight="1">
      <c r="B87" s="1159" t="s">
        <v>208</v>
      </c>
      <c r="C87" s="1160">
        <v>2025</v>
      </c>
      <c r="D87" s="1162" t="s">
        <v>17</v>
      </c>
      <c r="E87" s="96"/>
      <c r="F87" s="430" t="s">
        <v>145</v>
      </c>
      <c r="G87" s="1173">
        <f>CSV_CR_SCEN!AE170</f>
        <v>0</v>
      </c>
      <c r="H87" s="1174">
        <f>CSV_CR_SCEN!AF170</f>
        <v>0</v>
      </c>
      <c r="I87" s="1174">
        <f>CSV_CR_SCEN!AG170</f>
        <v>0</v>
      </c>
      <c r="J87" s="1174">
        <f>CSV_CR_SCEN!AH170</f>
        <v>0</v>
      </c>
      <c r="K87" s="1175">
        <f>CSV_CR_SCEN!BU170</f>
        <v>0</v>
      </c>
      <c r="L87" s="1175">
        <f>CSV_CR_SCEN!BW170</f>
        <v>0</v>
      </c>
      <c r="M87" s="1175">
        <f>CSV_CR_SCEN!BX170</f>
        <v>0</v>
      </c>
      <c r="N87" s="1175">
        <f>CSV_CR_SCEN!BV170</f>
        <v>0</v>
      </c>
      <c r="O87" s="1175">
        <f>CSV_CR_SCEN!BY170</f>
        <v>0</v>
      </c>
      <c r="P87" s="1175">
        <f>CSV_CR_SCEN!BZ170</f>
        <v>0</v>
      </c>
      <c r="Q87" s="1175">
        <f>CSV_CR_SCEN!CA170</f>
        <v>0</v>
      </c>
      <c r="R87" s="1175">
        <f>CSV_CR_SCEN!CE170</f>
        <v>0</v>
      </c>
      <c r="S87" s="1175">
        <f>CSV_CR_SCEN!CF170</f>
        <v>0.05</v>
      </c>
      <c r="T87" s="1127">
        <f>CSV_CR_SCEN!CG170</f>
        <v>0</v>
      </c>
    </row>
    <row r="88" spans="2:20" ht="19.5" customHeight="1">
      <c r="B88" s="1159" t="s">
        <v>208</v>
      </c>
      <c r="C88" s="1160">
        <v>2025</v>
      </c>
      <c r="D88" s="1162" t="s">
        <v>13</v>
      </c>
      <c r="E88" s="96"/>
      <c r="F88" s="430" t="s">
        <v>181</v>
      </c>
      <c r="G88" s="1173">
        <f>CSV_CR_SCEN!AE171</f>
        <v>0</v>
      </c>
      <c r="H88" s="1174">
        <f>CSV_CR_SCEN!AF171</f>
        <v>0</v>
      </c>
      <c r="I88" s="1174">
        <f>CSV_CR_SCEN!AG171</f>
        <v>0</v>
      </c>
      <c r="J88" s="1174">
        <f>CSV_CR_SCEN!AH171</f>
        <v>0</v>
      </c>
      <c r="K88" s="1175">
        <f>CSV_CR_SCEN!BU171</f>
        <v>0</v>
      </c>
      <c r="L88" s="1175">
        <f>CSV_CR_SCEN!BW171</f>
        <v>0</v>
      </c>
      <c r="M88" s="1175">
        <f>CSV_CR_SCEN!BX171</f>
        <v>0</v>
      </c>
      <c r="N88" s="1175">
        <f>CSV_CR_SCEN!BV171</f>
        <v>0</v>
      </c>
      <c r="O88" s="1175">
        <f>CSV_CR_SCEN!BY171</f>
        <v>0</v>
      </c>
      <c r="P88" s="1175">
        <f>CSV_CR_SCEN!BZ171</f>
        <v>0</v>
      </c>
      <c r="Q88" s="1175">
        <f>CSV_CR_SCEN!CA171</f>
        <v>0</v>
      </c>
      <c r="R88" s="1175">
        <f>CSV_CR_SCEN!CE171</f>
        <v>0</v>
      </c>
      <c r="S88" s="1175">
        <f>CSV_CR_SCEN!CF171</f>
        <v>0</v>
      </c>
      <c r="T88" s="1127">
        <f>CSV_CR_SCEN!CG171</f>
        <v>0</v>
      </c>
    </row>
    <row r="89" spans="2:20" ht="19.5" customHeight="1">
      <c r="B89" s="1159" t="s">
        <v>208</v>
      </c>
      <c r="C89" s="1160">
        <v>2025</v>
      </c>
      <c r="D89" s="1162" t="s">
        <v>13</v>
      </c>
      <c r="E89" s="108" t="s">
        <v>98</v>
      </c>
      <c r="F89" s="432" t="s">
        <v>146</v>
      </c>
      <c r="G89" s="1173">
        <f>CSV_CR_SCEN!AE172</f>
        <v>9.7180418220978897E-4</v>
      </c>
      <c r="H89" s="1174">
        <f>CSV_CR_SCEN!AF172</f>
        <v>2.1635906588111002E-3</v>
      </c>
      <c r="I89" s="1174">
        <f>CSV_CR_SCEN!AG172</f>
        <v>0</v>
      </c>
      <c r="J89" s="1174">
        <f>CSV_CR_SCEN!AH172</f>
        <v>2.3837996961767931E-3</v>
      </c>
      <c r="K89" s="1175">
        <f>CSV_CR_SCEN!BU172</f>
        <v>2.1635906588111002E-3</v>
      </c>
      <c r="L89" s="1175">
        <f>CSV_CR_SCEN!BW172</f>
        <v>0</v>
      </c>
      <c r="M89" s="1175">
        <f>CSV_CR_SCEN!BX172</f>
        <v>2.3837996961767931E-3</v>
      </c>
      <c r="N89" s="1175">
        <f>CSV_CR_SCEN!BV172</f>
        <v>0</v>
      </c>
      <c r="O89" s="1175">
        <f>CSV_CR_SCEN!BY172</f>
        <v>0</v>
      </c>
      <c r="P89" s="1175">
        <f>CSV_CR_SCEN!BZ172</f>
        <v>0</v>
      </c>
      <c r="Q89" s="1175">
        <f>CSV_CR_SCEN!CA172</f>
        <v>0</v>
      </c>
      <c r="R89" s="1175">
        <f>CSV_CR_SCEN!CE172</f>
        <v>0.05</v>
      </c>
      <c r="S89" s="1175">
        <f>CSV_CR_SCEN!CF172</f>
        <v>0.05</v>
      </c>
      <c r="T89" s="1127">
        <f>CSV_CR_SCEN!CG172</f>
        <v>0</v>
      </c>
    </row>
    <row r="90" spans="2:20" ht="19.5" customHeight="1">
      <c r="B90" s="1159" t="s">
        <v>208</v>
      </c>
      <c r="C90" s="1160">
        <v>2025</v>
      </c>
      <c r="D90" s="1162" t="s">
        <v>19</v>
      </c>
      <c r="E90" s="96"/>
      <c r="F90" s="432" t="s">
        <v>153</v>
      </c>
      <c r="G90" s="1173">
        <f>CSV_CR_SCEN!AE173</f>
        <v>9.7180418220978897E-4</v>
      </c>
      <c r="H90" s="1174">
        <f>CSV_CR_SCEN!AF173</f>
        <v>2.1635906588111002E-3</v>
      </c>
      <c r="I90" s="1174">
        <f>CSV_CR_SCEN!AG173</f>
        <v>0</v>
      </c>
      <c r="J90" s="1174">
        <f>CSV_CR_SCEN!AH173</f>
        <v>2.3837996961767931E-3</v>
      </c>
      <c r="K90" s="1175">
        <f>CSV_CR_SCEN!BU173</f>
        <v>2.1635906588111002E-3</v>
      </c>
      <c r="L90" s="1175">
        <f>CSV_CR_SCEN!BW173</f>
        <v>0</v>
      </c>
      <c r="M90" s="1175">
        <f>CSV_CR_SCEN!BX173</f>
        <v>2.3837996961767931E-3</v>
      </c>
      <c r="N90" s="1175">
        <f>CSV_CR_SCEN!BV173</f>
        <v>0</v>
      </c>
      <c r="O90" s="1175">
        <f>CSV_CR_SCEN!BY173</f>
        <v>0</v>
      </c>
      <c r="P90" s="1175">
        <f>CSV_CR_SCEN!BZ173</f>
        <v>0</v>
      </c>
      <c r="Q90" s="1175">
        <f>CSV_CR_SCEN!CA173</f>
        <v>0</v>
      </c>
      <c r="R90" s="1175">
        <f>CSV_CR_SCEN!CE173</f>
        <v>0.05</v>
      </c>
      <c r="S90" s="1175">
        <f>CSV_CR_SCEN!CF173</f>
        <v>0.05</v>
      </c>
      <c r="T90" s="1127">
        <f>CSV_CR_SCEN!CG173</f>
        <v>0</v>
      </c>
    </row>
    <row r="91" spans="2:20" ht="19.5" customHeight="1">
      <c r="B91" s="1159" t="s">
        <v>208</v>
      </c>
      <c r="C91" s="1160">
        <v>2025</v>
      </c>
      <c r="D91" s="1162" t="s">
        <v>19</v>
      </c>
      <c r="E91" s="108" t="s">
        <v>98</v>
      </c>
      <c r="F91" s="430" t="s">
        <v>148</v>
      </c>
      <c r="G91" s="1173">
        <f>CSV_CR_SCEN!AE174</f>
        <v>0</v>
      </c>
      <c r="H91" s="1174">
        <f>CSV_CR_SCEN!AF174</f>
        <v>0</v>
      </c>
      <c r="I91" s="1174">
        <f>CSV_CR_SCEN!AG174</f>
        <v>0</v>
      </c>
      <c r="J91" s="1174">
        <f>CSV_CR_SCEN!AH174</f>
        <v>0</v>
      </c>
      <c r="K91" s="1175">
        <f>CSV_CR_SCEN!BU174</f>
        <v>0</v>
      </c>
      <c r="L91" s="1175">
        <f>CSV_CR_SCEN!BW174</f>
        <v>0</v>
      </c>
      <c r="M91" s="1175">
        <f>CSV_CR_SCEN!BX174</f>
        <v>0</v>
      </c>
      <c r="N91" s="1175">
        <f>CSV_CR_SCEN!BV174</f>
        <v>0</v>
      </c>
      <c r="O91" s="1175">
        <f>CSV_CR_SCEN!BY174</f>
        <v>0</v>
      </c>
      <c r="P91" s="1175">
        <f>CSV_CR_SCEN!BZ174</f>
        <v>0</v>
      </c>
      <c r="Q91" s="1175">
        <f>CSV_CR_SCEN!CA174</f>
        <v>0</v>
      </c>
      <c r="R91" s="1175">
        <f>CSV_CR_SCEN!CE174</f>
        <v>0</v>
      </c>
      <c r="S91" s="1175">
        <f>CSV_CR_SCEN!CF174</f>
        <v>0</v>
      </c>
      <c r="T91" s="1127">
        <f>CSV_CR_SCEN!CG174</f>
        <v>0</v>
      </c>
    </row>
    <row r="92" spans="2:20" ht="19.5" customHeight="1">
      <c r="B92" s="1159" t="s">
        <v>208</v>
      </c>
      <c r="C92" s="1160">
        <v>2025</v>
      </c>
      <c r="D92" s="1162" t="s">
        <v>25</v>
      </c>
      <c r="E92" s="96"/>
      <c r="F92" s="432" t="s">
        <v>146</v>
      </c>
      <c r="G92" s="1173">
        <f>CSV_CR_SCEN!AE175</f>
        <v>9.7180418220978897E-4</v>
      </c>
      <c r="H92" s="1174">
        <f>CSV_CR_SCEN!AF175</f>
        <v>2.1635906588111002E-3</v>
      </c>
      <c r="I92" s="1174">
        <f>CSV_CR_SCEN!AG175</f>
        <v>0</v>
      </c>
      <c r="J92" s="1174">
        <f>CSV_CR_SCEN!AH175</f>
        <v>2.3837996961767931E-3</v>
      </c>
      <c r="K92" s="1175">
        <f>CSV_CR_SCEN!BU175</f>
        <v>2.1635906588111002E-3</v>
      </c>
      <c r="L92" s="1175">
        <f>CSV_CR_SCEN!BW175</f>
        <v>0</v>
      </c>
      <c r="M92" s="1175">
        <f>CSV_CR_SCEN!BX175</f>
        <v>2.3837996961767931E-3</v>
      </c>
      <c r="N92" s="1175">
        <f>CSV_CR_SCEN!BV175</f>
        <v>0</v>
      </c>
      <c r="O92" s="1175">
        <f>CSV_CR_SCEN!BY175</f>
        <v>0</v>
      </c>
      <c r="P92" s="1175">
        <f>CSV_CR_SCEN!BZ175</f>
        <v>0</v>
      </c>
      <c r="Q92" s="1175">
        <f>CSV_CR_SCEN!CA175</f>
        <v>0</v>
      </c>
      <c r="R92" s="1175">
        <f>CSV_CR_SCEN!CE175</f>
        <v>0.05</v>
      </c>
      <c r="S92" s="1175">
        <f>CSV_CR_SCEN!CF175</f>
        <v>0.05</v>
      </c>
      <c r="T92" s="1127">
        <f>CSV_CR_SCEN!CG175</f>
        <v>0</v>
      </c>
    </row>
    <row r="93" spans="2:20" ht="19.5" customHeight="1">
      <c r="B93" s="1159" t="s">
        <v>208</v>
      </c>
      <c r="C93" s="1160">
        <v>2025</v>
      </c>
      <c r="D93" s="1162" t="s">
        <v>25</v>
      </c>
      <c r="E93" s="108" t="s">
        <v>98</v>
      </c>
      <c r="F93" s="432" t="s">
        <v>186</v>
      </c>
      <c r="G93" s="1173">
        <f>CSV_CR_SCEN!AE176</f>
        <v>2.1539971199604897E-4</v>
      </c>
      <c r="H93" s="1174">
        <f>CSV_CR_SCEN!AF176</f>
        <v>1.3920830532206695E-3</v>
      </c>
      <c r="I93" s="1174">
        <f>CSV_CR_SCEN!AG176</f>
        <v>0</v>
      </c>
      <c r="J93" s="1174">
        <f>CSV_CR_SCEN!AH176</f>
        <v>1.9034047463396243E-3</v>
      </c>
      <c r="K93" s="1175">
        <f>CSV_CR_SCEN!BU176</f>
        <v>1.3920830532206695E-3</v>
      </c>
      <c r="L93" s="1175">
        <f>CSV_CR_SCEN!BW176</f>
        <v>0</v>
      </c>
      <c r="M93" s="1175">
        <f>CSV_CR_SCEN!BX176</f>
        <v>1.9034047463396243E-3</v>
      </c>
      <c r="N93" s="1175">
        <f>CSV_CR_SCEN!BV176</f>
        <v>0</v>
      </c>
      <c r="O93" s="1175">
        <f>CSV_CR_SCEN!BY176</f>
        <v>0</v>
      </c>
      <c r="P93" s="1175">
        <f>CSV_CR_SCEN!BZ176</f>
        <v>0</v>
      </c>
      <c r="Q93" s="1175">
        <f>CSV_CR_SCEN!CA176</f>
        <v>0</v>
      </c>
      <c r="R93" s="1175">
        <f>CSV_CR_SCEN!CE176</f>
        <v>0.05</v>
      </c>
      <c r="S93" s="1175">
        <f>CSV_CR_SCEN!CF176</f>
        <v>0.05</v>
      </c>
      <c r="T93" s="1127">
        <f>CSV_CR_SCEN!CG176</f>
        <v>0</v>
      </c>
    </row>
    <row r="94" spans="2:20" ht="19.5" customHeight="1">
      <c r="B94" s="1159" t="s">
        <v>208</v>
      </c>
      <c r="C94" s="1160">
        <v>2025</v>
      </c>
      <c r="D94" s="1162" t="s">
        <v>26</v>
      </c>
      <c r="E94" s="96"/>
      <c r="F94" s="430" t="s">
        <v>185</v>
      </c>
      <c r="G94" s="1173">
        <f>CSV_CR_SCEN!AE177</f>
        <v>0</v>
      </c>
      <c r="H94" s="1174">
        <f>CSV_CR_SCEN!AF177</f>
        <v>0</v>
      </c>
      <c r="I94" s="1174">
        <f>CSV_CR_SCEN!AG177</f>
        <v>0</v>
      </c>
      <c r="J94" s="1174">
        <f>CSV_CR_SCEN!AH177</f>
        <v>0</v>
      </c>
      <c r="K94" s="1175">
        <f>CSV_CR_SCEN!BU177</f>
        <v>0</v>
      </c>
      <c r="L94" s="1175">
        <f>CSV_CR_SCEN!BW177</f>
        <v>0</v>
      </c>
      <c r="M94" s="1175">
        <f>CSV_CR_SCEN!BX177</f>
        <v>0</v>
      </c>
      <c r="N94" s="1175">
        <f>CSV_CR_SCEN!BV177</f>
        <v>0</v>
      </c>
      <c r="O94" s="1175">
        <f>CSV_CR_SCEN!BY177</f>
        <v>0</v>
      </c>
      <c r="P94" s="1175">
        <f>CSV_CR_SCEN!BZ177</f>
        <v>0</v>
      </c>
      <c r="Q94" s="1175">
        <f>CSV_CR_SCEN!CA177</f>
        <v>0</v>
      </c>
      <c r="R94" s="1175">
        <f>CSV_CR_SCEN!CE177</f>
        <v>0</v>
      </c>
      <c r="S94" s="1175">
        <f>CSV_CR_SCEN!CF177</f>
        <v>0</v>
      </c>
      <c r="T94" s="1127">
        <f>CSV_CR_SCEN!CG177</f>
        <v>0</v>
      </c>
    </row>
    <row r="95" spans="2:20" ht="19.5" customHeight="1">
      <c r="B95" s="1159" t="s">
        <v>208</v>
      </c>
      <c r="C95" s="1160">
        <v>2025</v>
      </c>
      <c r="D95" s="1162" t="s">
        <v>27</v>
      </c>
      <c r="E95" s="96"/>
      <c r="F95" s="432" t="s">
        <v>401</v>
      </c>
      <c r="G95" s="1173">
        <f>CSV_CR_SCEN!AE178</f>
        <v>9.7180418220978897E-4</v>
      </c>
      <c r="H95" s="1174">
        <f>CSV_CR_SCEN!AF178</f>
        <v>2.1635906588111002E-3</v>
      </c>
      <c r="I95" s="1174">
        <f>CSV_CR_SCEN!AG178</f>
        <v>0</v>
      </c>
      <c r="J95" s="1174">
        <f>CSV_CR_SCEN!AH178</f>
        <v>2.3837996961767931E-3</v>
      </c>
      <c r="K95" s="1175">
        <f>CSV_CR_SCEN!BU178</f>
        <v>2.1635906588111002E-3</v>
      </c>
      <c r="L95" s="1175">
        <f>CSV_CR_SCEN!BW178</f>
        <v>0</v>
      </c>
      <c r="M95" s="1175">
        <f>CSV_CR_SCEN!BX178</f>
        <v>2.3837996961767931E-3</v>
      </c>
      <c r="N95" s="1175">
        <f>CSV_CR_SCEN!BV178</f>
        <v>0</v>
      </c>
      <c r="O95" s="1175">
        <f>CSV_CR_SCEN!BY178</f>
        <v>0</v>
      </c>
      <c r="P95" s="1175">
        <f>CSV_CR_SCEN!BZ178</f>
        <v>0</v>
      </c>
      <c r="Q95" s="1175">
        <f>CSV_CR_SCEN!CA178</f>
        <v>0</v>
      </c>
      <c r="R95" s="1175">
        <f>CSV_CR_SCEN!CE178</f>
        <v>0.05</v>
      </c>
      <c r="S95" s="1175">
        <f>CSV_CR_SCEN!CF178</f>
        <v>0.05</v>
      </c>
      <c r="T95" s="1127">
        <f>CSV_CR_SCEN!CG178</f>
        <v>0</v>
      </c>
    </row>
    <row r="96" spans="2:20" ht="19.5" customHeight="1">
      <c r="B96" s="1159" t="s">
        <v>208</v>
      </c>
      <c r="C96" s="1160">
        <v>2025</v>
      </c>
      <c r="D96" s="1162" t="s">
        <v>28</v>
      </c>
      <c r="E96" s="96"/>
      <c r="F96" s="432" t="s">
        <v>146</v>
      </c>
      <c r="G96" s="1173">
        <f>CSV_CR_SCEN!AE179</f>
        <v>9.7180418220978897E-4</v>
      </c>
      <c r="H96" s="1174">
        <f>CSV_CR_SCEN!AF179</f>
        <v>2.1635906588111002E-3</v>
      </c>
      <c r="I96" s="1174">
        <f>CSV_CR_SCEN!AG179</f>
        <v>0</v>
      </c>
      <c r="J96" s="1174">
        <f>CSV_CR_SCEN!AH179</f>
        <v>2.3837996961767931E-3</v>
      </c>
      <c r="K96" s="1175">
        <f>CSV_CR_SCEN!BU179</f>
        <v>2.1635906588111002E-3</v>
      </c>
      <c r="L96" s="1175">
        <f>CSV_CR_SCEN!BW179</f>
        <v>0</v>
      </c>
      <c r="M96" s="1175">
        <f>CSV_CR_SCEN!BX179</f>
        <v>2.3837996961767931E-3</v>
      </c>
      <c r="N96" s="1175">
        <f>CSV_CR_SCEN!BV179</f>
        <v>0</v>
      </c>
      <c r="O96" s="1175">
        <f>CSV_CR_SCEN!BY179</f>
        <v>0</v>
      </c>
      <c r="P96" s="1175">
        <f>CSV_CR_SCEN!BZ179</f>
        <v>0</v>
      </c>
      <c r="Q96" s="1175">
        <f>CSV_CR_SCEN!CA179</f>
        <v>0</v>
      </c>
      <c r="R96" s="1175">
        <f>CSV_CR_SCEN!CE179</f>
        <v>0.05</v>
      </c>
      <c r="S96" s="1175">
        <f>CSV_CR_SCEN!CF179</f>
        <v>0.05</v>
      </c>
      <c r="T96" s="1127">
        <f>CSV_CR_SCEN!CG179</f>
        <v>0</v>
      </c>
    </row>
    <row r="97" spans="2:20" ht="19.5" customHeight="1">
      <c r="B97" s="1159" t="s">
        <v>208</v>
      </c>
      <c r="C97" s="1160">
        <v>2025</v>
      </c>
      <c r="D97" s="1162" t="s">
        <v>29</v>
      </c>
      <c r="E97" s="96"/>
      <c r="F97" s="432" t="s">
        <v>186</v>
      </c>
      <c r="G97" s="1173">
        <f>CSV_CR_SCEN!AE180</f>
        <v>2.1539971199604897E-4</v>
      </c>
      <c r="H97" s="1174">
        <f>CSV_CR_SCEN!AF180</f>
        <v>1.3920830532206695E-3</v>
      </c>
      <c r="I97" s="1174">
        <f>CSV_CR_SCEN!AG180</f>
        <v>0</v>
      </c>
      <c r="J97" s="1174">
        <f>CSV_CR_SCEN!AH180</f>
        <v>1.9034047463396243E-3</v>
      </c>
      <c r="K97" s="1175">
        <f>CSV_CR_SCEN!BU180</f>
        <v>1.3920830532206695E-3</v>
      </c>
      <c r="L97" s="1175">
        <f>CSV_CR_SCEN!BW180</f>
        <v>0</v>
      </c>
      <c r="M97" s="1175">
        <f>CSV_CR_SCEN!BX180</f>
        <v>1.9034047463396243E-3</v>
      </c>
      <c r="N97" s="1175">
        <f>CSV_CR_SCEN!BV180</f>
        <v>0</v>
      </c>
      <c r="O97" s="1175">
        <f>CSV_CR_SCEN!BY180</f>
        <v>0</v>
      </c>
      <c r="P97" s="1175">
        <f>CSV_CR_SCEN!BZ180</f>
        <v>0</v>
      </c>
      <c r="Q97" s="1175">
        <f>CSV_CR_SCEN!CA180</f>
        <v>0</v>
      </c>
      <c r="R97" s="1175">
        <f>CSV_CR_SCEN!CE180</f>
        <v>0.05</v>
      </c>
      <c r="S97" s="1175">
        <f>CSV_CR_SCEN!CF180</f>
        <v>0.05</v>
      </c>
      <c r="T97" s="1127">
        <f>CSV_CR_SCEN!CG180</f>
        <v>0</v>
      </c>
    </row>
    <row r="98" spans="2:20" ht="19.5" customHeight="1">
      <c r="B98" s="1159" t="s">
        <v>208</v>
      </c>
      <c r="C98" s="1160">
        <v>2025</v>
      </c>
      <c r="D98" s="1162" t="s">
        <v>5</v>
      </c>
      <c r="E98" s="96"/>
      <c r="F98" s="253" t="s">
        <v>173</v>
      </c>
      <c r="G98" s="1173">
        <f>CSV_CR_SCEN!AE181</f>
        <v>0</v>
      </c>
      <c r="H98" s="1174">
        <f>CSV_CR_SCEN!AF181</f>
        <v>0</v>
      </c>
      <c r="I98" s="1174">
        <f>CSV_CR_SCEN!AG181</f>
        <v>0</v>
      </c>
      <c r="J98" s="1174">
        <f>CSV_CR_SCEN!AH181</f>
        <v>0</v>
      </c>
      <c r="K98" s="1175">
        <f>CSV_CR_SCEN!BU181</f>
        <v>0</v>
      </c>
      <c r="L98" s="1175">
        <f>CSV_CR_SCEN!BW181</f>
        <v>0</v>
      </c>
      <c r="M98" s="1175">
        <f>CSV_CR_SCEN!BX181</f>
        <v>0</v>
      </c>
      <c r="N98" s="1175">
        <f>CSV_CR_SCEN!BV181</f>
        <v>0</v>
      </c>
      <c r="O98" s="1175">
        <f>CSV_CR_SCEN!BY181</f>
        <v>0</v>
      </c>
      <c r="P98" s="1175">
        <f>CSV_CR_SCEN!BZ181</f>
        <v>0</v>
      </c>
      <c r="Q98" s="1175">
        <f>CSV_CR_SCEN!CA181</f>
        <v>0</v>
      </c>
      <c r="R98" s="1175">
        <f>CSV_CR_SCEN!CE181</f>
        <v>0</v>
      </c>
      <c r="S98" s="1175">
        <f>CSV_CR_SCEN!CF181</f>
        <v>0</v>
      </c>
      <c r="T98" s="1127">
        <f>CSV_CR_SCEN!CG181</f>
        <v>0</v>
      </c>
    </row>
    <row r="99" spans="2:20" ht="19.5" customHeight="1" thickBot="1">
      <c r="B99" s="1159" t="s">
        <v>208</v>
      </c>
      <c r="C99" s="1160">
        <v>2025</v>
      </c>
      <c r="D99" s="1163" t="s">
        <v>87</v>
      </c>
      <c r="E99" s="297"/>
      <c r="F99" s="1124" t="s">
        <v>144</v>
      </c>
      <c r="G99" s="1176">
        <f>CSV_CR_SCEN!AE182</f>
        <v>0</v>
      </c>
      <c r="H99" s="1177">
        <f>CSV_CR_SCEN!AF182</f>
        <v>0</v>
      </c>
      <c r="I99" s="1177">
        <f>CSV_CR_SCEN!AG182</f>
        <v>0</v>
      </c>
      <c r="J99" s="1177">
        <f>CSV_CR_SCEN!AH182</f>
        <v>0</v>
      </c>
      <c r="K99" s="1178">
        <f>CSV_CR_SCEN!BU182</f>
        <v>0</v>
      </c>
      <c r="L99" s="1178">
        <f>CSV_CR_SCEN!BW182</f>
        <v>0</v>
      </c>
      <c r="M99" s="1178">
        <f>CSV_CR_SCEN!BX182</f>
        <v>0</v>
      </c>
      <c r="N99" s="1178">
        <f>CSV_CR_SCEN!BV182</f>
        <v>0</v>
      </c>
      <c r="O99" s="1178">
        <f>CSV_CR_SCEN!BY182</f>
        <v>0</v>
      </c>
      <c r="P99" s="1178">
        <f>CSV_CR_SCEN!BZ182</f>
        <v>0</v>
      </c>
      <c r="Q99" s="1178">
        <f>CSV_CR_SCEN!CA182</f>
        <v>0</v>
      </c>
      <c r="R99" s="1178">
        <f>CSV_CR_SCEN!CE182</f>
        <v>0</v>
      </c>
      <c r="S99" s="1178">
        <f>CSV_CR_SCEN!CF182</f>
        <v>0</v>
      </c>
      <c r="T99" s="1131">
        <f>CSV_CR_SCEN!CG182</f>
        <v>0</v>
      </c>
    </row>
    <row r="100" spans="2:20" ht="19.5" customHeight="1">
      <c r="B100" s="1159" t="s">
        <v>154</v>
      </c>
      <c r="C100" s="1160">
        <v>2023</v>
      </c>
      <c r="D100" s="1161" t="s">
        <v>20</v>
      </c>
      <c r="E100" s="107"/>
      <c r="F100" s="664" t="s">
        <v>189</v>
      </c>
      <c r="G100" s="1170">
        <f>CSV_CR_SCEN!AE183</f>
        <v>0</v>
      </c>
      <c r="H100" s="1171">
        <f>CSV_CR_SCEN!AF183</f>
        <v>0</v>
      </c>
      <c r="I100" s="1171">
        <f>CSV_CR_SCEN!AG183</f>
        <v>0</v>
      </c>
      <c r="J100" s="1171">
        <f>CSV_CR_SCEN!AH183</f>
        <v>0</v>
      </c>
      <c r="K100" s="1172">
        <f>CSV_CR_SCEN!BU183</f>
        <v>0</v>
      </c>
      <c r="L100" s="1172">
        <f>CSV_CR_SCEN!BW183</f>
        <v>0</v>
      </c>
      <c r="M100" s="1172">
        <f>CSV_CR_SCEN!BX183</f>
        <v>0</v>
      </c>
      <c r="N100" s="1172">
        <f>CSV_CR_SCEN!BV183</f>
        <v>0</v>
      </c>
      <c r="O100" s="1172">
        <f>CSV_CR_SCEN!BY183</f>
        <v>0</v>
      </c>
      <c r="P100" s="1172">
        <f>CSV_CR_SCEN!BZ183</f>
        <v>0</v>
      </c>
      <c r="Q100" s="1172">
        <f>CSV_CR_SCEN!CA183</f>
        <v>0</v>
      </c>
      <c r="R100" s="1172">
        <f>CSV_CR_SCEN!CE183</f>
        <v>0</v>
      </c>
      <c r="S100" s="1172">
        <f>CSV_CR_SCEN!CF183</f>
        <v>0</v>
      </c>
      <c r="T100" s="1134">
        <f>CSV_CR_SCEN!CG183</f>
        <v>0</v>
      </c>
    </row>
    <row r="101" spans="2:20" ht="19.5" customHeight="1">
      <c r="B101" s="1159" t="s">
        <v>154</v>
      </c>
      <c r="C101" s="1160">
        <v>2023</v>
      </c>
      <c r="D101" s="1162"/>
      <c r="E101" s="96"/>
      <c r="F101" s="430" t="s">
        <v>400</v>
      </c>
      <c r="G101" s="1173">
        <f>CSV_CR_SCEN!AE184</f>
        <v>0</v>
      </c>
      <c r="H101" s="1174">
        <f>CSV_CR_SCEN!AF184</f>
        <v>0</v>
      </c>
      <c r="I101" s="1174">
        <f>CSV_CR_SCEN!AG184</f>
        <v>0</v>
      </c>
      <c r="J101" s="1174">
        <f>CSV_CR_SCEN!AH184</f>
        <v>0</v>
      </c>
      <c r="K101" s="1175">
        <f>CSV_CR_SCEN!BU184</f>
        <v>0</v>
      </c>
      <c r="L101" s="1175">
        <f>CSV_CR_SCEN!BW184</f>
        <v>0</v>
      </c>
      <c r="M101" s="1175">
        <f>CSV_CR_SCEN!BX184</f>
        <v>0</v>
      </c>
      <c r="N101" s="1175">
        <f>CSV_CR_SCEN!BV184</f>
        <v>0</v>
      </c>
      <c r="O101" s="1175">
        <f>CSV_CR_SCEN!BY184</f>
        <v>0</v>
      </c>
      <c r="P101" s="1175">
        <f>CSV_CR_SCEN!BZ184</f>
        <v>0</v>
      </c>
      <c r="Q101" s="1175">
        <f>CSV_CR_SCEN!CA184</f>
        <v>0</v>
      </c>
      <c r="R101" s="1175">
        <f>CSV_CR_SCEN!CE184</f>
        <v>0</v>
      </c>
      <c r="S101" s="1175">
        <f>CSV_CR_SCEN!CF184</f>
        <v>0</v>
      </c>
      <c r="T101" s="1127">
        <f>CSV_CR_SCEN!CG184</f>
        <v>0</v>
      </c>
    </row>
    <row r="102" spans="2:20" ht="19.5" customHeight="1">
      <c r="B102" s="1159" t="s">
        <v>154</v>
      </c>
      <c r="C102" s="1160">
        <v>2023</v>
      </c>
      <c r="D102" s="1162"/>
      <c r="E102" s="96"/>
      <c r="F102" s="432" t="s">
        <v>638</v>
      </c>
      <c r="G102" s="1173">
        <f>CSV_CR_SCEN!AE185</f>
        <v>0</v>
      </c>
      <c r="H102" s="1174">
        <f>CSV_CR_SCEN!AF185</f>
        <v>0</v>
      </c>
      <c r="I102" s="1174">
        <f>CSV_CR_SCEN!AG185</f>
        <v>0</v>
      </c>
      <c r="J102" s="1174">
        <f>CSV_CR_SCEN!AH185</f>
        <v>0</v>
      </c>
      <c r="K102" s="1175">
        <f>CSV_CR_SCEN!BU185</f>
        <v>0</v>
      </c>
      <c r="L102" s="1175">
        <f>CSV_CR_SCEN!BW185</f>
        <v>0</v>
      </c>
      <c r="M102" s="1175">
        <f>CSV_CR_SCEN!BX185</f>
        <v>0</v>
      </c>
      <c r="N102" s="1175">
        <f>CSV_CR_SCEN!BV185</f>
        <v>0.1</v>
      </c>
      <c r="O102" s="1175">
        <f>CSV_CR_SCEN!BY185</f>
        <v>0</v>
      </c>
      <c r="P102" s="1175">
        <f>CSV_CR_SCEN!BZ185</f>
        <v>0</v>
      </c>
      <c r="Q102" s="1175">
        <f>CSV_CR_SCEN!CA185</f>
        <v>0</v>
      </c>
      <c r="R102" s="1175">
        <f>CSV_CR_SCEN!CE185</f>
        <v>0</v>
      </c>
      <c r="S102" s="1175">
        <f>CSV_CR_SCEN!CF185</f>
        <v>0.15000000000000002</v>
      </c>
      <c r="T102" s="1127">
        <f>CSV_CR_SCEN!CG185</f>
        <v>0.1</v>
      </c>
    </row>
    <row r="103" spans="2:20" ht="19.5" customHeight="1">
      <c r="B103" s="1159" t="s">
        <v>154</v>
      </c>
      <c r="C103" s="1160">
        <v>2023</v>
      </c>
      <c r="D103" s="1162"/>
      <c r="E103" s="96"/>
      <c r="F103" s="432" t="s">
        <v>402</v>
      </c>
      <c r="G103" s="1173">
        <f>CSV_CR_SCEN!AE186</f>
        <v>0</v>
      </c>
      <c r="H103" s="1174">
        <f>CSV_CR_SCEN!AF186</f>
        <v>0</v>
      </c>
      <c r="I103" s="1174">
        <f>CSV_CR_SCEN!AG186</f>
        <v>0</v>
      </c>
      <c r="J103" s="1174">
        <f>CSV_CR_SCEN!AH186</f>
        <v>0</v>
      </c>
      <c r="K103" s="1175">
        <f>CSV_CR_SCEN!BU186</f>
        <v>0</v>
      </c>
      <c r="L103" s="1175">
        <f>CSV_CR_SCEN!BW186</f>
        <v>0</v>
      </c>
      <c r="M103" s="1175">
        <f>CSV_CR_SCEN!BX186</f>
        <v>0</v>
      </c>
      <c r="N103" s="1175">
        <f>CSV_CR_SCEN!BV186</f>
        <v>0.1</v>
      </c>
      <c r="O103" s="1175">
        <f>CSV_CR_SCEN!BY186</f>
        <v>0</v>
      </c>
      <c r="P103" s="1175">
        <f>CSV_CR_SCEN!BZ186</f>
        <v>0</v>
      </c>
      <c r="Q103" s="1175">
        <f>CSV_CR_SCEN!CA186</f>
        <v>0</v>
      </c>
      <c r="R103" s="1175">
        <f>CSV_CR_SCEN!CE186</f>
        <v>0</v>
      </c>
      <c r="S103" s="1175">
        <f>CSV_CR_SCEN!CF186</f>
        <v>0.15000000000000002</v>
      </c>
      <c r="T103" s="1127">
        <f>CSV_CR_SCEN!CG186</f>
        <v>0.1</v>
      </c>
    </row>
    <row r="104" spans="2:20" ht="19.5" customHeight="1">
      <c r="B104" s="1159" t="s">
        <v>154</v>
      </c>
      <c r="C104" s="1160">
        <v>2023</v>
      </c>
      <c r="D104" s="1162"/>
      <c r="E104" s="96"/>
      <c r="F104" s="432" t="s">
        <v>403</v>
      </c>
      <c r="G104" s="1173">
        <f>CSV_CR_SCEN!AE187</f>
        <v>0</v>
      </c>
      <c r="H104" s="1174">
        <f>CSV_CR_SCEN!AF187</f>
        <v>0</v>
      </c>
      <c r="I104" s="1174">
        <f>CSV_CR_SCEN!AG187</f>
        <v>0</v>
      </c>
      <c r="J104" s="1174">
        <f>CSV_CR_SCEN!AH187</f>
        <v>0</v>
      </c>
      <c r="K104" s="1175">
        <f>CSV_CR_SCEN!BU187</f>
        <v>0</v>
      </c>
      <c r="L104" s="1175">
        <f>CSV_CR_SCEN!BW187</f>
        <v>0</v>
      </c>
      <c r="M104" s="1175">
        <f>CSV_CR_SCEN!BX187</f>
        <v>0</v>
      </c>
      <c r="N104" s="1175">
        <f>CSV_CR_SCEN!BV187</f>
        <v>0.1</v>
      </c>
      <c r="O104" s="1175">
        <f>CSV_CR_SCEN!BY187</f>
        <v>0</v>
      </c>
      <c r="P104" s="1175">
        <f>CSV_CR_SCEN!BZ187</f>
        <v>0</v>
      </c>
      <c r="Q104" s="1175">
        <f>CSV_CR_SCEN!CA187</f>
        <v>0</v>
      </c>
      <c r="R104" s="1175">
        <f>CSV_CR_SCEN!CE187</f>
        <v>0</v>
      </c>
      <c r="S104" s="1175">
        <f>CSV_CR_SCEN!CF187</f>
        <v>0.15000000000000002</v>
      </c>
      <c r="T104" s="1127">
        <f>CSV_CR_SCEN!CG187</f>
        <v>0.1</v>
      </c>
    </row>
    <row r="105" spans="2:20" ht="19.5" customHeight="1">
      <c r="B105" s="1159" t="s">
        <v>154</v>
      </c>
      <c r="C105" s="1160">
        <v>2023</v>
      </c>
      <c r="D105" s="1162" t="s">
        <v>21</v>
      </c>
      <c r="E105" s="96"/>
      <c r="F105" s="430" t="s">
        <v>180</v>
      </c>
      <c r="G105" s="1173">
        <f>CSV_CR_SCEN!AE188</f>
        <v>0</v>
      </c>
      <c r="H105" s="1174">
        <f>CSV_CR_SCEN!AF188</f>
        <v>0</v>
      </c>
      <c r="I105" s="1174">
        <f>CSV_CR_SCEN!AG188</f>
        <v>0</v>
      </c>
      <c r="J105" s="1174">
        <f>CSV_CR_SCEN!AH188</f>
        <v>0</v>
      </c>
      <c r="K105" s="1175">
        <f>CSV_CR_SCEN!BU188</f>
        <v>0</v>
      </c>
      <c r="L105" s="1175">
        <f>CSV_CR_SCEN!BW188</f>
        <v>0</v>
      </c>
      <c r="M105" s="1175">
        <f>CSV_CR_SCEN!BX188</f>
        <v>0</v>
      </c>
      <c r="N105" s="1175">
        <f>CSV_CR_SCEN!BV188</f>
        <v>0.1</v>
      </c>
      <c r="O105" s="1175">
        <f>CSV_CR_SCEN!BY188</f>
        <v>0</v>
      </c>
      <c r="P105" s="1175">
        <f>CSV_CR_SCEN!BZ188</f>
        <v>0</v>
      </c>
      <c r="Q105" s="1175">
        <f>CSV_CR_SCEN!CA188</f>
        <v>0</v>
      </c>
      <c r="R105" s="1175">
        <f>CSV_CR_SCEN!CE188</f>
        <v>0</v>
      </c>
      <c r="S105" s="1175">
        <f>CSV_CR_SCEN!CF188</f>
        <v>0.15000000000000002</v>
      </c>
      <c r="T105" s="1127">
        <f>CSV_CR_SCEN!CG188</f>
        <v>0.1</v>
      </c>
    </row>
    <row r="106" spans="2:20" ht="19.5" customHeight="1">
      <c r="B106" s="1159" t="s">
        <v>154</v>
      </c>
      <c r="C106" s="1160">
        <v>2023</v>
      </c>
      <c r="D106" s="1162" t="s">
        <v>22</v>
      </c>
      <c r="E106" s="96"/>
      <c r="F106" s="430" t="s">
        <v>150</v>
      </c>
      <c r="G106" s="1173">
        <f>CSV_CR_SCEN!AE189</f>
        <v>1.5811236723257509E-3</v>
      </c>
      <c r="H106" s="1174">
        <f>CSV_CR_SCEN!AF189</f>
        <v>2.2901470497729312E-3</v>
      </c>
      <c r="I106" s="1174">
        <f>CSV_CR_SCEN!AG189</f>
        <v>0</v>
      </c>
      <c r="J106" s="1174">
        <f>CSV_CR_SCEN!AH189</f>
        <v>2.3880825197217948E-3</v>
      </c>
      <c r="K106" s="1175">
        <f>CSV_CR_SCEN!BU189</f>
        <v>8.1003511168291319E-3</v>
      </c>
      <c r="L106" s="1175">
        <f>CSV_CR_SCEN!BW189</f>
        <v>0</v>
      </c>
      <c r="M106" s="1175">
        <f>CSV_CR_SCEN!BX189</f>
        <v>6.468517357107669E-3</v>
      </c>
      <c r="N106" s="1175">
        <f>CSV_CR_SCEN!BV189</f>
        <v>0.1</v>
      </c>
      <c r="O106" s="1175">
        <f>CSV_CR_SCEN!BY189</f>
        <v>0</v>
      </c>
      <c r="P106" s="1175">
        <f>CSV_CR_SCEN!BZ189</f>
        <v>0.1</v>
      </c>
      <c r="Q106" s="1175">
        <f>CSV_CR_SCEN!CA189</f>
        <v>0.1</v>
      </c>
      <c r="R106" s="1175">
        <f>CSV_CR_SCEN!CE189</f>
        <v>0.15000000000000002</v>
      </c>
      <c r="S106" s="1175">
        <f>CSV_CR_SCEN!CF189</f>
        <v>0.15000000000000002</v>
      </c>
      <c r="T106" s="1127">
        <f>CSV_CR_SCEN!CG189</f>
        <v>0.1</v>
      </c>
    </row>
    <row r="107" spans="2:20" ht="19.5" customHeight="1">
      <c r="B107" s="1159" t="s">
        <v>154</v>
      </c>
      <c r="C107" s="1160">
        <v>2023</v>
      </c>
      <c r="D107" s="1162" t="s">
        <v>23</v>
      </c>
      <c r="E107" s="96"/>
      <c r="F107" s="430" t="s">
        <v>151</v>
      </c>
      <c r="G107" s="1173">
        <f>CSV_CR_SCEN!AE190</f>
        <v>0</v>
      </c>
      <c r="H107" s="1174">
        <f>CSV_CR_SCEN!AF190</f>
        <v>0</v>
      </c>
      <c r="I107" s="1174">
        <f>CSV_CR_SCEN!AG190</f>
        <v>0</v>
      </c>
      <c r="J107" s="1174">
        <f>CSV_CR_SCEN!AH190</f>
        <v>0</v>
      </c>
      <c r="K107" s="1175">
        <f>CSV_CR_SCEN!BU190</f>
        <v>0</v>
      </c>
      <c r="L107" s="1175">
        <f>CSV_CR_SCEN!BW190</f>
        <v>0</v>
      </c>
      <c r="M107" s="1175">
        <f>CSV_CR_SCEN!BX190</f>
        <v>0</v>
      </c>
      <c r="N107" s="1175">
        <f>CSV_CR_SCEN!BV190</f>
        <v>0</v>
      </c>
      <c r="O107" s="1175">
        <f>CSV_CR_SCEN!BY190</f>
        <v>0</v>
      </c>
      <c r="P107" s="1175">
        <f>CSV_CR_SCEN!BZ190</f>
        <v>0</v>
      </c>
      <c r="Q107" s="1175">
        <f>CSV_CR_SCEN!CA190</f>
        <v>0</v>
      </c>
      <c r="R107" s="1175">
        <f>CSV_CR_SCEN!CE190</f>
        <v>0</v>
      </c>
      <c r="S107" s="1175">
        <f>CSV_CR_SCEN!CF190</f>
        <v>0</v>
      </c>
      <c r="T107" s="1127">
        <f>CSV_CR_SCEN!CG190</f>
        <v>0</v>
      </c>
    </row>
    <row r="108" spans="2:20" ht="19.5" customHeight="1">
      <c r="B108" s="1159" t="s">
        <v>154</v>
      </c>
      <c r="C108" s="1160">
        <v>2023</v>
      </c>
      <c r="D108" s="1162" t="s">
        <v>24</v>
      </c>
      <c r="E108" s="96"/>
      <c r="F108" s="430" t="s">
        <v>152</v>
      </c>
      <c r="G108" s="1173">
        <f>CSV_CR_SCEN!AE191</f>
        <v>0</v>
      </c>
      <c r="H108" s="1174">
        <f>CSV_CR_SCEN!AF191</f>
        <v>0</v>
      </c>
      <c r="I108" s="1174">
        <f>CSV_CR_SCEN!AG191</f>
        <v>0</v>
      </c>
      <c r="J108" s="1174">
        <f>CSV_CR_SCEN!AH191</f>
        <v>0</v>
      </c>
      <c r="K108" s="1175">
        <f>CSV_CR_SCEN!BU191</f>
        <v>0</v>
      </c>
      <c r="L108" s="1175">
        <f>CSV_CR_SCEN!BW191</f>
        <v>0</v>
      </c>
      <c r="M108" s="1175">
        <f>CSV_CR_SCEN!BX191</f>
        <v>0</v>
      </c>
      <c r="N108" s="1175">
        <f>CSV_CR_SCEN!BV191</f>
        <v>0</v>
      </c>
      <c r="O108" s="1175">
        <f>CSV_CR_SCEN!BY191</f>
        <v>0</v>
      </c>
      <c r="P108" s="1175">
        <f>CSV_CR_SCEN!BZ191</f>
        <v>0</v>
      </c>
      <c r="Q108" s="1175">
        <f>CSV_CR_SCEN!CA191</f>
        <v>0</v>
      </c>
      <c r="R108" s="1175">
        <f>CSV_CR_SCEN!CE191</f>
        <v>0</v>
      </c>
      <c r="S108" s="1175">
        <f>CSV_CR_SCEN!CF191</f>
        <v>0</v>
      </c>
      <c r="T108" s="1127">
        <f>CSV_CR_SCEN!CG191</f>
        <v>0</v>
      </c>
    </row>
    <row r="109" spans="2:20" ht="19.5" customHeight="1">
      <c r="B109" s="1159" t="s">
        <v>154</v>
      </c>
      <c r="C109" s="1160">
        <v>2023</v>
      </c>
      <c r="D109" s="1162" t="s">
        <v>17</v>
      </c>
      <c r="E109" s="96"/>
      <c r="F109" s="430" t="s">
        <v>145</v>
      </c>
      <c r="G109" s="1173">
        <f>CSV_CR_SCEN!AE192</f>
        <v>0</v>
      </c>
      <c r="H109" s="1174">
        <f>CSV_CR_SCEN!AF192</f>
        <v>0</v>
      </c>
      <c r="I109" s="1174">
        <f>CSV_CR_SCEN!AG192</f>
        <v>0</v>
      </c>
      <c r="J109" s="1174">
        <f>CSV_CR_SCEN!AH192</f>
        <v>0</v>
      </c>
      <c r="K109" s="1175">
        <f>CSV_CR_SCEN!BU192</f>
        <v>0</v>
      </c>
      <c r="L109" s="1175">
        <f>CSV_CR_SCEN!BW192</f>
        <v>0</v>
      </c>
      <c r="M109" s="1175">
        <f>CSV_CR_SCEN!BX192</f>
        <v>0</v>
      </c>
      <c r="N109" s="1175">
        <f>CSV_CR_SCEN!BV192</f>
        <v>0.1</v>
      </c>
      <c r="O109" s="1175">
        <f>CSV_CR_SCEN!BY192</f>
        <v>0</v>
      </c>
      <c r="P109" s="1175">
        <f>CSV_CR_SCEN!BZ192</f>
        <v>0</v>
      </c>
      <c r="Q109" s="1175">
        <f>CSV_CR_SCEN!CA192</f>
        <v>0</v>
      </c>
      <c r="R109" s="1175">
        <f>CSV_CR_SCEN!CE192</f>
        <v>0</v>
      </c>
      <c r="S109" s="1175">
        <f>CSV_CR_SCEN!CF192</f>
        <v>0.15000000000000002</v>
      </c>
      <c r="T109" s="1127">
        <f>CSV_CR_SCEN!CG192</f>
        <v>0.1</v>
      </c>
    </row>
    <row r="110" spans="2:20" ht="19.5" customHeight="1">
      <c r="B110" s="1159" t="s">
        <v>154</v>
      </c>
      <c r="C110" s="1160">
        <v>2023</v>
      </c>
      <c r="D110" s="1162" t="s">
        <v>13</v>
      </c>
      <c r="E110" s="96"/>
      <c r="F110" s="430" t="s">
        <v>181</v>
      </c>
      <c r="G110" s="1173">
        <f>CSV_CR_SCEN!AE193</f>
        <v>0</v>
      </c>
      <c r="H110" s="1174">
        <f>CSV_CR_SCEN!AF193</f>
        <v>0</v>
      </c>
      <c r="I110" s="1174">
        <f>CSV_CR_SCEN!AG193</f>
        <v>0</v>
      </c>
      <c r="J110" s="1174">
        <f>CSV_CR_SCEN!AH193</f>
        <v>0</v>
      </c>
      <c r="K110" s="1175">
        <f>CSV_CR_SCEN!BU193</f>
        <v>0</v>
      </c>
      <c r="L110" s="1175">
        <f>CSV_CR_SCEN!BW193</f>
        <v>0</v>
      </c>
      <c r="M110" s="1175">
        <f>CSV_CR_SCEN!BX193</f>
        <v>0</v>
      </c>
      <c r="N110" s="1175">
        <f>CSV_CR_SCEN!BV193</f>
        <v>0</v>
      </c>
      <c r="O110" s="1175">
        <f>CSV_CR_SCEN!BY193</f>
        <v>0</v>
      </c>
      <c r="P110" s="1175">
        <f>CSV_CR_SCEN!BZ193</f>
        <v>0</v>
      </c>
      <c r="Q110" s="1175">
        <f>CSV_CR_SCEN!CA193</f>
        <v>0</v>
      </c>
      <c r="R110" s="1175">
        <f>CSV_CR_SCEN!CE193</f>
        <v>0</v>
      </c>
      <c r="S110" s="1175">
        <f>CSV_CR_SCEN!CF193</f>
        <v>0</v>
      </c>
      <c r="T110" s="1127">
        <f>CSV_CR_SCEN!CG193</f>
        <v>0</v>
      </c>
    </row>
    <row r="111" spans="2:20" ht="19.5" customHeight="1">
      <c r="B111" s="1159" t="s">
        <v>154</v>
      </c>
      <c r="C111" s="1160">
        <v>2023</v>
      </c>
      <c r="D111" s="1162" t="s">
        <v>13</v>
      </c>
      <c r="E111" s="108" t="s">
        <v>98</v>
      </c>
      <c r="F111" s="432" t="s">
        <v>146</v>
      </c>
      <c r="G111" s="1173">
        <f>CSV_CR_SCEN!AE194</f>
        <v>1.5811236723257509E-3</v>
      </c>
      <c r="H111" s="1174">
        <f>CSV_CR_SCEN!AF194</f>
        <v>2.2901470497729312E-3</v>
      </c>
      <c r="I111" s="1174">
        <f>CSV_CR_SCEN!AG194</f>
        <v>0</v>
      </c>
      <c r="J111" s="1174">
        <f>CSV_CR_SCEN!AH194</f>
        <v>2.3880825197217948E-3</v>
      </c>
      <c r="K111" s="1175">
        <f>CSV_CR_SCEN!BU194</f>
        <v>8.1003511168291319E-3</v>
      </c>
      <c r="L111" s="1175">
        <f>CSV_CR_SCEN!BW194</f>
        <v>0</v>
      </c>
      <c r="M111" s="1175">
        <f>CSV_CR_SCEN!BX194</f>
        <v>6.468517357107669E-3</v>
      </c>
      <c r="N111" s="1175">
        <f>CSV_CR_SCEN!BV194</f>
        <v>0.1</v>
      </c>
      <c r="O111" s="1175">
        <f>CSV_CR_SCEN!BY194</f>
        <v>0</v>
      </c>
      <c r="P111" s="1175">
        <f>CSV_CR_SCEN!BZ194</f>
        <v>0.1</v>
      </c>
      <c r="Q111" s="1175">
        <f>CSV_CR_SCEN!CA194</f>
        <v>0.1</v>
      </c>
      <c r="R111" s="1175">
        <f>CSV_CR_SCEN!CE194</f>
        <v>0.15000000000000002</v>
      </c>
      <c r="S111" s="1175">
        <f>CSV_CR_SCEN!CF194</f>
        <v>0.15000000000000002</v>
      </c>
      <c r="T111" s="1127">
        <f>CSV_CR_SCEN!CG194</f>
        <v>0.1</v>
      </c>
    </row>
    <row r="112" spans="2:20" ht="19.5" customHeight="1">
      <c r="B112" s="1159" t="s">
        <v>154</v>
      </c>
      <c r="C112" s="1160">
        <v>2023</v>
      </c>
      <c r="D112" s="1162" t="s">
        <v>19</v>
      </c>
      <c r="E112" s="96"/>
      <c r="F112" s="432" t="s">
        <v>153</v>
      </c>
      <c r="G112" s="1173">
        <f>CSV_CR_SCEN!AE195</f>
        <v>1.5811236723257509E-3</v>
      </c>
      <c r="H112" s="1174">
        <f>CSV_CR_SCEN!AF195</f>
        <v>2.2901470497729312E-3</v>
      </c>
      <c r="I112" s="1174">
        <f>CSV_CR_SCEN!AG195</f>
        <v>0</v>
      </c>
      <c r="J112" s="1174">
        <f>CSV_CR_SCEN!AH195</f>
        <v>2.3880825197217948E-3</v>
      </c>
      <c r="K112" s="1175">
        <f>CSV_CR_SCEN!BU195</f>
        <v>8.1003511168291319E-3</v>
      </c>
      <c r="L112" s="1175">
        <f>CSV_CR_SCEN!BW195</f>
        <v>0</v>
      </c>
      <c r="M112" s="1175">
        <f>CSV_CR_SCEN!BX195</f>
        <v>6.468517357107669E-3</v>
      </c>
      <c r="N112" s="1175">
        <f>CSV_CR_SCEN!BV195</f>
        <v>0.1</v>
      </c>
      <c r="O112" s="1175">
        <f>CSV_CR_SCEN!BY195</f>
        <v>0</v>
      </c>
      <c r="P112" s="1175">
        <f>CSV_CR_SCEN!BZ195</f>
        <v>0.1</v>
      </c>
      <c r="Q112" s="1175">
        <f>CSV_CR_SCEN!CA195</f>
        <v>0.1</v>
      </c>
      <c r="R112" s="1175">
        <f>CSV_CR_SCEN!CE195</f>
        <v>0.15000000000000002</v>
      </c>
      <c r="S112" s="1175">
        <f>CSV_CR_SCEN!CF195</f>
        <v>0.15000000000000002</v>
      </c>
      <c r="T112" s="1127">
        <f>CSV_CR_SCEN!CG195</f>
        <v>0.1</v>
      </c>
    </row>
    <row r="113" spans="2:20" ht="19.5" customHeight="1">
      <c r="B113" s="1159" t="s">
        <v>154</v>
      </c>
      <c r="C113" s="1160">
        <v>2023</v>
      </c>
      <c r="D113" s="1162" t="s">
        <v>19</v>
      </c>
      <c r="E113" s="108" t="s">
        <v>98</v>
      </c>
      <c r="F113" s="430" t="s">
        <v>148</v>
      </c>
      <c r="G113" s="1173">
        <f>CSV_CR_SCEN!AE196</f>
        <v>0</v>
      </c>
      <c r="H113" s="1174">
        <f>CSV_CR_SCEN!AF196</f>
        <v>0</v>
      </c>
      <c r="I113" s="1174">
        <f>CSV_CR_SCEN!AG196</f>
        <v>0</v>
      </c>
      <c r="J113" s="1174">
        <f>CSV_CR_SCEN!AH196</f>
        <v>0</v>
      </c>
      <c r="K113" s="1175">
        <f>CSV_CR_SCEN!BU196</f>
        <v>0</v>
      </c>
      <c r="L113" s="1175">
        <f>CSV_CR_SCEN!BW196</f>
        <v>0</v>
      </c>
      <c r="M113" s="1175">
        <f>CSV_CR_SCEN!BX196</f>
        <v>0</v>
      </c>
      <c r="N113" s="1175">
        <f>CSV_CR_SCEN!BV196</f>
        <v>0</v>
      </c>
      <c r="O113" s="1175">
        <f>CSV_CR_SCEN!BY196</f>
        <v>0</v>
      </c>
      <c r="P113" s="1175">
        <f>CSV_CR_SCEN!BZ196</f>
        <v>0</v>
      </c>
      <c r="Q113" s="1175">
        <f>CSV_CR_SCEN!CA196</f>
        <v>0</v>
      </c>
      <c r="R113" s="1175">
        <f>CSV_CR_SCEN!CE196</f>
        <v>0</v>
      </c>
      <c r="S113" s="1175">
        <f>CSV_CR_SCEN!CF196</f>
        <v>0</v>
      </c>
      <c r="T113" s="1127">
        <f>CSV_CR_SCEN!CG196</f>
        <v>0</v>
      </c>
    </row>
    <row r="114" spans="2:20" ht="19.5" customHeight="1">
      <c r="B114" s="1159" t="s">
        <v>154</v>
      </c>
      <c r="C114" s="1160">
        <v>2023</v>
      </c>
      <c r="D114" s="1162" t="s">
        <v>25</v>
      </c>
      <c r="E114" s="96"/>
      <c r="F114" s="432" t="s">
        <v>146</v>
      </c>
      <c r="G114" s="1173">
        <f>CSV_CR_SCEN!AE197</f>
        <v>1.5811236723257509E-3</v>
      </c>
      <c r="H114" s="1174">
        <f>CSV_CR_SCEN!AF197</f>
        <v>2.2901470497729312E-3</v>
      </c>
      <c r="I114" s="1174">
        <f>CSV_CR_SCEN!AG197</f>
        <v>0</v>
      </c>
      <c r="J114" s="1174">
        <f>CSV_CR_SCEN!AH197</f>
        <v>2.3880825197217948E-3</v>
      </c>
      <c r="K114" s="1175">
        <f>CSV_CR_SCEN!BU197</f>
        <v>8.1003511168291319E-3</v>
      </c>
      <c r="L114" s="1175">
        <f>CSV_CR_SCEN!BW197</f>
        <v>0</v>
      </c>
      <c r="M114" s="1175">
        <f>CSV_CR_SCEN!BX197</f>
        <v>6.468517357107669E-3</v>
      </c>
      <c r="N114" s="1175">
        <f>CSV_CR_SCEN!BV197</f>
        <v>0.1</v>
      </c>
      <c r="O114" s="1175">
        <f>CSV_CR_SCEN!BY197</f>
        <v>0</v>
      </c>
      <c r="P114" s="1175">
        <f>CSV_CR_SCEN!BZ197</f>
        <v>0.1</v>
      </c>
      <c r="Q114" s="1175">
        <f>CSV_CR_SCEN!CA197</f>
        <v>0.1</v>
      </c>
      <c r="R114" s="1175">
        <f>CSV_CR_SCEN!CE197</f>
        <v>0.15000000000000002</v>
      </c>
      <c r="S114" s="1175">
        <f>CSV_CR_SCEN!CF197</f>
        <v>0.15000000000000002</v>
      </c>
      <c r="T114" s="1127">
        <f>CSV_CR_SCEN!CG197</f>
        <v>0.1</v>
      </c>
    </row>
    <row r="115" spans="2:20" ht="19.5" customHeight="1">
      <c r="B115" s="1159" t="s">
        <v>154</v>
      </c>
      <c r="C115" s="1160">
        <v>2023</v>
      </c>
      <c r="D115" s="1162" t="s">
        <v>25</v>
      </c>
      <c r="E115" s="108" t="s">
        <v>98</v>
      </c>
      <c r="F115" s="432" t="s">
        <v>186</v>
      </c>
      <c r="G115" s="1173">
        <f>CSV_CR_SCEN!AE198</f>
        <v>5.7248664663970823E-4</v>
      </c>
      <c r="H115" s="1174">
        <f>CSV_CR_SCEN!AF198</f>
        <v>1.826858382295083E-3</v>
      </c>
      <c r="I115" s="1174">
        <f>CSV_CR_SCEN!AG198</f>
        <v>0</v>
      </c>
      <c r="J115" s="1174">
        <f>CSV_CR_SCEN!AH198</f>
        <v>2.4793176173989332E-3</v>
      </c>
      <c r="K115" s="1175">
        <f>CSV_CR_SCEN!BU198</f>
        <v>3.3979428977992539E-3</v>
      </c>
      <c r="L115" s="1175">
        <f>CSV_CR_SCEN!BW198</f>
        <v>0</v>
      </c>
      <c r="M115" s="1175">
        <f>CSV_CR_SCEN!BX198</f>
        <v>5.5848868002701946E-3</v>
      </c>
      <c r="N115" s="1175">
        <f>CSV_CR_SCEN!BV198</f>
        <v>0.1</v>
      </c>
      <c r="O115" s="1175">
        <f>CSV_CR_SCEN!BY198</f>
        <v>0</v>
      </c>
      <c r="P115" s="1175">
        <f>CSV_CR_SCEN!BZ198</f>
        <v>0.1</v>
      </c>
      <c r="Q115" s="1175">
        <f>CSV_CR_SCEN!CA198</f>
        <v>0.1</v>
      </c>
      <c r="R115" s="1175">
        <f>CSV_CR_SCEN!CE198</f>
        <v>0.15000000000000002</v>
      </c>
      <c r="S115" s="1175">
        <f>CSV_CR_SCEN!CF198</f>
        <v>0.15000000000000002</v>
      </c>
      <c r="T115" s="1127">
        <f>CSV_CR_SCEN!CG198</f>
        <v>0.1</v>
      </c>
    </row>
    <row r="116" spans="2:20" ht="19.5" customHeight="1">
      <c r="B116" s="1159" t="s">
        <v>154</v>
      </c>
      <c r="C116" s="1160">
        <v>2023</v>
      </c>
      <c r="D116" s="1162" t="s">
        <v>26</v>
      </c>
      <c r="E116" s="96"/>
      <c r="F116" s="430" t="s">
        <v>185</v>
      </c>
      <c r="G116" s="1173">
        <f>CSV_CR_SCEN!AE199</f>
        <v>0</v>
      </c>
      <c r="H116" s="1174">
        <f>CSV_CR_SCEN!AF199</f>
        <v>0</v>
      </c>
      <c r="I116" s="1174">
        <f>CSV_CR_SCEN!AG199</f>
        <v>0</v>
      </c>
      <c r="J116" s="1174">
        <f>CSV_CR_SCEN!AH199</f>
        <v>0</v>
      </c>
      <c r="K116" s="1175">
        <f>CSV_CR_SCEN!BU199</f>
        <v>0</v>
      </c>
      <c r="L116" s="1175">
        <f>CSV_CR_SCEN!BW199</f>
        <v>0</v>
      </c>
      <c r="M116" s="1175">
        <f>CSV_CR_SCEN!BX199</f>
        <v>0</v>
      </c>
      <c r="N116" s="1175">
        <f>CSV_CR_SCEN!BV199</f>
        <v>0</v>
      </c>
      <c r="O116" s="1175">
        <f>CSV_CR_SCEN!BY199</f>
        <v>0</v>
      </c>
      <c r="P116" s="1175">
        <f>CSV_CR_SCEN!BZ199</f>
        <v>0</v>
      </c>
      <c r="Q116" s="1175">
        <f>CSV_CR_SCEN!CA199</f>
        <v>0</v>
      </c>
      <c r="R116" s="1175">
        <f>CSV_CR_SCEN!CE199</f>
        <v>0</v>
      </c>
      <c r="S116" s="1175">
        <f>CSV_CR_SCEN!CF199</f>
        <v>0</v>
      </c>
      <c r="T116" s="1127">
        <f>CSV_CR_SCEN!CG199</f>
        <v>0</v>
      </c>
    </row>
    <row r="117" spans="2:20" ht="19.5" customHeight="1">
      <c r="B117" s="1159" t="s">
        <v>154</v>
      </c>
      <c r="C117" s="1160">
        <v>2023</v>
      </c>
      <c r="D117" s="1162" t="s">
        <v>27</v>
      </c>
      <c r="E117" s="96"/>
      <c r="F117" s="432" t="s">
        <v>401</v>
      </c>
      <c r="G117" s="1173">
        <f>CSV_CR_SCEN!AE200</f>
        <v>1.5811236723257509E-3</v>
      </c>
      <c r="H117" s="1174">
        <f>CSV_CR_SCEN!AF200</f>
        <v>2.2901470497729312E-3</v>
      </c>
      <c r="I117" s="1174">
        <f>CSV_CR_SCEN!AG200</f>
        <v>0</v>
      </c>
      <c r="J117" s="1174">
        <f>CSV_CR_SCEN!AH200</f>
        <v>2.3880825197217948E-3</v>
      </c>
      <c r="K117" s="1175">
        <f>CSV_CR_SCEN!BU200</f>
        <v>8.1003511168291319E-3</v>
      </c>
      <c r="L117" s="1175">
        <f>CSV_CR_SCEN!BW200</f>
        <v>0</v>
      </c>
      <c r="M117" s="1175">
        <f>CSV_CR_SCEN!BX200</f>
        <v>6.468517357107669E-3</v>
      </c>
      <c r="N117" s="1175">
        <f>CSV_CR_SCEN!BV200</f>
        <v>0.1</v>
      </c>
      <c r="O117" s="1175">
        <f>CSV_CR_SCEN!BY200</f>
        <v>0</v>
      </c>
      <c r="P117" s="1175">
        <f>CSV_CR_SCEN!BZ200</f>
        <v>0.1</v>
      </c>
      <c r="Q117" s="1175">
        <f>CSV_CR_SCEN!CA200</f>
        <v>0.1</v>
      </c>
      <c r="R117" s="1175">
        <f>CSV_CR_SCEN!CE200</f>
        <v>0.15000000000000002</v>
      </c>
      <c r="S117" s="1175">
        <f>CSV_CR_SCEN!CF200</f>
        <v>0.15000000000000002</v>
      </c>
      <c r="T117" s="1127">
        <f>CSV_CR_SCEN!CG200</f>
        <v>0.1</v>
      </c>
    </row>
    <row r="118" spans="2:20" ht="19.5" customHeight="1">
      <c r="B118" s="1159" t="s">
        <v>154</v>
      </c>
      <c r="C118" s="1160">
        <v>2023</v>
      </c>
      <c r="D118" s="1162" t="s">
        <v>28</v>
      </c>
      <c r="E118" s="96"/>
      <c r="F118" s="432" t="s">
        <v>146</v>
      </c>
      <c r="G118" s="1173">
        <f>CSV_CR_SCEN!AE201</f>
        <v>1.5811236723257509E-3</v>
      </c>
      <c r="H118" s="1174">
        <f>CSV_CR_SCEN!AF201</f>
        <v>2.2901470497729312E-3</v>
      </c>
      <c r="I118" s="1174">
        <f>CSV_CR_SCEN!AG201</f>
        <v>0</v>
      </c>
      <c r="J118" s="1174">
        <f>CSV_CR_SCEN!AH201</f>
        <v>2.3880825197217948E-3</v>
      </c>
      <c r="K118" s="1175">
        <f>CSV_CR_SCEN!BU201</f>
        <v>8.1003511168291319E-3</v>
      </c>
      <c r="L118" s="1175">
        <f>CSV_CR_SCEN!BW201</f>
        <v>0</v>
      </c>
      <c r="M118" s="1175">
        <f>CSV_CR_SCEN!BX201</f>
        <v>6.468517357107669E-3</v>
      </c>
      <c r="N118" s="1175">
        <f>CSV_CR_SCEN!BV201</f>
        <v>0.1</v>
      </c>
      <c r="O118" s="1175">
        <f>CSV_CR_SCEN!BY201</f>
        <v>0</v>
      </c>
      <c r="P118" s="1175">
        <f>CSV_CR_SCEN!BZ201</f>
        <v>0.1</v>
      </c>
      <c r="Q118" s="1175">
        <f>CSV_CR_SCEN!CA201</f>
        <v>0.1</v>
      </c>
      <c r="R118" s="1175">
        <f>CSV_CR_SCEN!CE201</f>
        <v>0.15000000000000002</v>
      </c>
      <c r="S118" s="1175">
        <f>CSV_CR_SCEN!CF201</f>
        <v>0.15000000000000002</v>
      </c>
      <c r="T118" s="1127">
        <f>CSV_CR_SCEN!CG201</f>
        <v>0.1</v>
      </c>
    </row>
    <row r="119" spans="2:20" ht="19.5" customHeight="1">
      <c r="B119" s="1159" t="s">
        <v>154</v>
      </c>
      <c r="C119" s="1160">
        <v>2023</v>
      </c>
      <c r="D119" s="1162" t="s">
        <v>29</v>
      </c>
      <c r="E119" s="96"/>
      <c r="F119" s="432" t="s">
        <v>186</v>
      </c>
      <c r="G119" s="1173">
        <f>CSV_CR_SCEN!AE202</f>
        <v>5.7248664663970823E-4</v>
      </c>
      <c r="H119" s="1174">
        <f>CSV_CR_SCEN!AF202</f>
        <v>1.826858382295083E-3</v>
      </c>
      <c r="I119" s="1174">
        <f>CSV_CR_SCEN!AG202</f>
        <v>0</v>
      </c>
      <c r="J119" s="1174">
        <f>CSV_CR_SCEN!AH202</f>
        <v>2.4793176173989332E-3</v>
      </c>
      <c r="K119" s="1175">
        <f>CSV_CR_SCEN!BU202</f>
        <v>3.3979428977992539E-3</v>
      </c>
      <c r="L119" s="1175">
        <f>CSV_CR_SCEN!BW202</f>
        <v>0</v>
      </c>
      <c r="M119" s="1175">
        <f>CSV_CR_SCEN!BX202</f>
        <v>5.5848868002701946E-3</v>
      </c>
      <c r="N119" s="1175">
        <f>CSV_CR_SCEN!BV202</f>
        <v>0.1</v>
      </c>
      <c r="O119" s="1175">
        <f>CSV_CR_SCEN!BY202</f>
        <v>0</v>
      </c>
      <c r="P119" s="1175">
        <f>CSV_CR_SCEN!BZ202</f>
        <v>0.1</v>
      </c>
      <c r="Q119" s="1175">
        <f>CSV_CR_SCEN!CA202</f>
        <v>0.1</v>
      </c>
      <c r="R119" s="1175">
        <f>CSV_CR_SCEN!CE202</f>
        <v>0.15000000000000002</v>
      </c>
      <c r="S119" s="1175">
        <f>CSV_CR_SCEN!CF202</f>
        <v>0.15000000000000002</v>
      </c>
      <c r="T119" s="1127">
        <f>CSV_CR_SCEN!CG202</f>
        <v>0.1</v>
      </c>
    </row>
    <row r="120" spans="2:20" ht="19.5" customHeight="1">
      <c r="B120" s="1159" t="s">
        <v>154</v>
      </c>
      <c r="C120" s="1160">
        <v>2023</v>
      </c>
      <c r="D120" s="1162" t="s">
        <v>5</v>
      </c>
      <c r="E120" s="96"/>
      <c r="F120" s="253" t="s">
        <v>173</v>
      </c>
      <c r="G120" s="1173">
        <f>CSV_CR_SCEN!AE203</f>
        <v>0</v>
      </c>
      <c r="H120" s="1174">
        <f>CSV_CR_SCEN!AF203</f>
        <v>0</v>
      </c>
      <c r="I120" s="1174">
        <f>CSV_CR_SCEN!AG203</f>
        <v>0</v>
      </c>
      <c r="J120" s="1174">
        <f>CSV_CR_SCEN!AH203</f>
        <v>0</v>
      </c>
      <c r="K120" s="1175">
        <f>CSV_CR_SCEN!BU203</f>
        <v>0</v>
      </c>
      <c r="L120" s="1175">
        <f>CSV_CR_SCEN!BW203</f>
        <v>0</v>
      </c>
      <c r="M120" s="1175">
        <f>CSV_CR_SCEN!BX203</f>
        <v>0</v>
      </c>
      <c r="N120" s="1175">
        <f>CSV_CR_SCEN!BV203</f>
        <v>0</v>
      </c>
      <c r="O120" s="1175">
        <f>CSV_CR_SCEN!BY203</f>
        <v>0</v>
      </c>
      <c r="P120" s="1175">
        <f>CSV_CR_SCEN!BZ203</f>
        <v>0</v>
      </c>
      <c r="Q120" s="1175">
        <f>CSV_CR_SCEN!CA203</f>
        <v>0</v>
      </c>
      <c r="R120" s="1175">
        <f>CSV_CR_SCEN!CE203</f>
        <v>0</v>
      </c>
      <c r="S120" s="1175">
        <f>CSV_CR_SCEN!CF203</f>
        <v>0</v>
      </c>
      <c r="T120" s="1127">
        <f>CSV_CR_SCEN!CG203</f>
        <v>0</v>
      </c>
    </row>
    <row r="121" spans="2:20" ht="19.5" customHeight="1" thickBot="1">
      <c r="B121" s="1159" t="s">
        <v>154</v>
      </c>
      <c r="C121" s="1160">
        <v>2023</v>
      </c>
      <c r="D121" s="1163" t="s">
        <v>87</v>
      </c>
      <c r="E121" s="297"/>
      <c r="F121" s="1124" t="s">
        <v>144</v>
      </c>
      <c r="G121" s="1176">
        <f>CSV_CR_SCEN!AE204</f>
        <v>0</v>
      </c>
      <c r="H121" s="1177">
        <f>CSV_CR_SCEN!AF204</f>
        <v>0</v>
      </c>
      <c r="I121" s="1177">
        <f>CSV_CR_SCEN!AG204</f>
        <v>0</v>
      </c>
      <c r="J121" s="1177">
        <f>CSV_CR_SCEN!AH204</f>
        <v>0</v>
      </c>
      <c r="K121" s="1178">
        <f>CSV_CR_SCEN!BU204</f>
        <v>0</v>
      </c>
      <c r="L121" s="1178">
        <f>CSV_CR_SCEN!BW204</f>
        <v>0</v>
      </c>
      <c r="M121" s="1178">
        <f>CSV_CR_SCEN!BX204</f>
        <v>0</v>
      </c>
      <c r="N121" s="1178">
        <f>CSV_CR_SCEN!BV204</f>
        <v>0</v>
      </c>
      <c r="O121" s="1178">
        <f>CSV_CR_SCEN!BY204</f>
        <v>0</v>
      </c>
      <c r="P121" s="1178">
        <f>CSV_CR_SCEN!BZ204</f>
        <v>0</v>
      </c>
      <c r="Q121" s="1178">
        <f>CSV_CR_SCEN!CA204</f>
        <v>0</v>
      </c>
      <c r="R121" s="1178">
        <f>CSV_CR_SCEN!CE204</f>
        <v>0</v>
      </c>
      <c r="S121" s="1178">
        <f>CSV_CR_SCEN!CF204</f>
        <v>0</v>
      </c>
      <c r="T121" s="1131">
        <f>CSV_CR_SCEN!CG204</f>
        <v>0</v>
      </c>
    </row>
    <row r="122" spans="2:20" ht="19.5" customHeight="1">
      <c r="B122" s="1159" t="s">
        <v>154</v>
      </c>
      <c r="C122" s="1160">
        <v>2024</v>
      </c>
      <c r="D122" s="1161" t="s">
        <v>20</v>
      </c>
      <c r="E122" s="107"/>
      <c r="F122" s="664" t="s">
        <v>189</v>
      </c>
      <c r="G122" s="1170">
        <f>CSV_CR_SCEN!AE205</f>
        <v>0</v>
      </c>
      <c r="H122" s="1171">
        <f>CSV_CR_SCEN!AF205</f>
        <v>0</v>
      </c>
      <c r="I122" s="1171">
        <f>CSV_CR_SCEN!AG205</f>
        <v>0</v>
      </c>
      <c r="J122" s="1171">
        <f>CSV_CR_SCEN!AH205</f>
        <v>0</v>
      </c>
      <c r="K122" s="1172">
        <f>CSV_CR_SCEN!BU205</f>
        <v>0</v>
      </c>
      <c r="L122" s="1172">
        <f>CSV_CR_SCEN!BW205</f>
        <v>0</v>
      </c>
      <c r="M122" s="1172">
        <f>CSV_CR_SCEN!BX205</f>
        <v>0</v>
      </c>
      <c r="N122" s="1172">
        <f>CSV_CR_SCEN!BV205</f>
        <v>0</v>
      </c>
      <c r="O122" s="1172">
        <f>CSV_CR_SCEN!BY205</f>
        <v>0</v>
      </c>
      <c r="P122" s="1172">
        <f>CSV_CR_SCEN!BZ205</f>
        <v>0</v>
      </c>
      <c r="Q122" s="1172">
        <f>CSV_CR_SCEN!CA205</f>
        <v>0</v>
      </c>
      <c r="R122" s="1172">
        <f>CSV_CR_SCEN!CE205</f>
        <v>0</v>
      </c>
      <c r="S122" s="1172">
        <f>CSV_CR_SCEN!CF205</f>
        <v>0</v>
      </c>
      <c r="T122" s="1134">
        <f>CSV_CR_SCEN!CG205</f>
        <v>0</v>
      </c>
    </row>
    <row r="123" spans="2:20" ht="19.5" customHeight="1">
      <c r="B123" s="1159" t="s">
        <v>154</v>
      </c>
      <c r="C123" s="1160">
        <v>2024</v>
      </c>
      <c r="D123" s="1162"/>
      <c r="E123" s="96"/>
      <c r="F123" s="430" t="s">
        <v>400</v>
      </c>
      <c r="G123" s="1173">
        <f>CSV_CR_SCEN!AE206</f>
        <v>0</v>
      </c>
      <c r="H123" s="1174">
        <f>CSV_CR_SCEN!AF206</f>
        <v>0</v>
      </c>
      <c r="I123" s="1174">
        <f>CSV_CR_SCEN!AG206</f>
        <v>0</v>
      </c>
      <c r="J123" s="1174">
        <f>CSV_CR_SCEN!AH206</f>
        <v>0</v>
      </c>
      <c r="K123" s="1175">
        <f>CSV_CR_SCEN!BU206</f>
        <v>0</v>
      </c>
      <c r="L123" s="1175">
        <f>CSV_CR_SCEN!BW206</f>
        <v>0</v>
      </c>
      <c r="M123" s="1175">
        <f>CSV_CR_SCEN!BX206</f>
        <v>0</v>
      </c>
      <c r="N123" s="1175">
        <f>CSV_CR_SCEN!BV206</f>
        <v>0</v>
      </c>
      <c r="O123" s="1175">
        <f>CSV_CR_SCEN!BY206</f>
        <v>0</v>
      </c>
      <c r="P123" s="1175">
        <f>CSV_CR_SCEN!BZ206</f>
        <v>0</v>
      </c>
      <c r="Q123" s="1175">
        <f>CSV_CR_SCEN!CA206</f>
        <v>0</v>
      </c>
      <c r="R123" s="1175">
        <f>CSV_CR_SCEN!CE206</f>
        <v>0</v>
      </c>
      <c r="S123" s="1175">
        <f>CSV_CR_SCEN!CF206</f>
        <v>0</v>
      </c>
      <c r="T123" s="1127">
        <f>CSV_CR_SCEN!CG206</f>
        <v>0</v>
      </c>
    </row>
    <row r="124" spans="2:20" ht="19.5" customHeight="1">
      <c r="B124" s="1159" t="s">
        <v>154</v>
      </c>
      <c r="C124" s="1160">
        <v>2024</v>
      </c>
      <c r="D124" s="1162"/>
      <c r="E124" s="96"/>
      <c r="F124" s="432" t="s">
        <v>638</v>
      </c>
      <c r="G124" s="1173">
        <f>CSV_CR_SCEN!AE207</f>
        <v>0</v>
      </c>
      <c r="H124" s="1174">
        <f>CSV_CR_SCEN!AF207</f>
        <v>0</v>
      </c>
      <c r="I124" s="1174">
        <f>CSV_CR_SCEN!AG207</f>
        <v>0</v>
      </c>
      <c r="J124" s="1174">
        <f>CSV_CR_SCEN!AH207</f>
        <v>0</v>
      </c>
      <c r="K124" s="1175">
        <f>CSV_CR_SCEN!BU207</f>
        <v>0</v>
      </c>
      <c r="L124" s="1175">
        <f>CSV_CR_SCEN!BW207</f>
        <v>0</v>
      </c>
      <c r="M124" s="1175">
        <f>CSV_CR_SCEN!BX207</f>
        <v>0</v>
      </c>
      <c r="N124" s="1175">
        <f>CSV_CR_SCEN!BV207</f>
        <v>0.1</v>
      </c>
      <c r="O124" s="1175">
        <f>CSV_CR_SCEN!BY207</f>
        <v>0</v>
      </c>
      <c r="P124" s="1175">
        <f>CSV_CR_SCEN!BZ207</f>
        <v>0</v>
      </c>
      <c r="Q124" s="1175">
        <f>CSV_CR_SCEN!CA207</f>
        <v>0</v>
      </c>
      <c r="R124" s="1175">
        <f>CSV_CR_SCEN!CE207</f>
        <v>0</v>
      </c>
      <c r="S124" s="1175">
        <f>CSV_CR_SCEN!CF207</f>
        <v>0.15000000000000002</v>
      </c>
      <c r="T124" s="1127">
        <f>CSV_CR_SCEN!CG207</f>
        <v>0.1</v>
      </c>
    </row>
    <row r="125" spans="2:20" ht="19.5" customHeight="1">
      <c r="B125" s="1159" t="s">
        <v>154</v>
      </c>
      <c r="C125" s="1160">
        <v>2024</v>
      </c>
      <c r="D125" s="1162"/>
      <c r="E125" s="96"/>
      <c r="F125" s="432" t="s">
        <v>402</v>
      </c>
      <c r="G125" s="1173">
        <f>CSV_CR_SCEN!AE208</f>
        <v>0</v>
      </c>
      <c r="H125" s="1174">
        <f>CSV_CR_SCEN!AF208</f>
        <v>0</v>
      </c>
      <c r="I125" s="1174">
        <f>CSV_CR_SCEN!AG208</f>
        <v>0</v>
      </c>
      <c r="J125" s="1174">
        <f>CSV_CR_SCEN!AH208</f>
        <v>0</v>
      </c>
      <c r="K125" s="1175">
        <f>CSV_CR_SCEN!BU208</f>
        <v>0</v>
      </c>
      <c r="L125" s="1175">
        <f>CSV_CR_SCEN!BW208</f>
        <v>0</v>
      </c>
      <c r="M125" s="1175">
        <f>CSV_CR_SCEN!BX208</f>
        <v>0</v>
      </c>
      <c r="N125" s="1175">
        <f>CSV_CR_SCEN!BV208</f>
        <v>0.1</v>
      </c>
      <c r="O125" s="1175">
        <f>CSV_CR_SCEN!BY208</f>
        <v>0</v>
      </c>
      <c r="P125" s="1175">
        <f>CSV_CR_SCEN!BZ208</f>
        <v>0</v>
      </c>
      <c r="Q125" s="1175">
        <f>CSV_CR_SCEN!CA208</f>
        <v>0</v>
      </c>
      <c r="R125" s="1175">
        <f>CSV_CR_SCEN!CE208</f>
        <v>0</v>
      </c>
      <c r="S125" s="1175">
        <f>CSV_CR_SCEN!CF208</f>
        <v>0.15000000000000002</v>
      </c>
      <c r="T125" s="1127">
        <f>CSV_CR_SCEN!CG208</f>
        <v>0.1</v>
      </c>
    </row>
    <row r="126" spans="2:20" ht="19.5" customHeight="1">
      <c r="B126" s="1159" t="s">
        <v>154</v>
      </c>
      <c r="C126" s="1160">
        <v>2024</v>
      </c>
      <c r="D126" s="1162"/>
      <c r="E126" s="96"/>
      <c r="F126" s="432" t="s">
        <v>403</v>
      </c>
      <c r="G126" s="1173">
        <f>CSV_CR_SCEN!AE209</f>
        <v>0</v>
      </c>
      <c r="H126" s="1174">
        <f>CSV_CR_SCEN!AF209</f>
        <v>0</v>
      </c>
      <c r="I126" s="1174">
        <f>CSV_CR_SCEN!AG209</f>
        <v>0</v>
      </c>
      <c r="J126" s="1174">
        <f>CSV_CR_SCEN!AH209</f>
        <v>0</v>
      </c>
      <c r="K126" s="1175">
        <f>CSV_CR_SCEN!BU209</f>
        <v>0</v>
      </c>
      <c r="L126" s="1175">
        <f>CSV_CR_SCEN!BW209</f>
        <v>0</v>
      </c>
      <c r="M126" s="1175">
        <f>CSV_CR_SCEN!BX209</f>
        <v>0</v>
      </c>
      <c r="N126" s="1175">
        <f>CSV_CR_SCEN!BV209</f>
        <v>0.1</v>
      </c>
      <c r="O126" s="1175">
        <f>CSV_CR_SCEN!BY209</f>
        <v>0</v>
      </c>
      <c r="P126" s="1175">
        <f>CSV_CR_SCEN!BZ209</f>
        <v>0</v>
      </c>
      <c r="Q126" s="1175">
        <f>CSV_CR_SCEN!CA209</f>
        <v>0</v>
      </c>
      <c r="R126" s="1175">
        <f>CSV_CR_SCEN!CE209</f>
        <v>0</v>
      </c>
      <c r="S126" s="1175">
        <f>CSV_CR_SCEN!CF209</f>
        <v>0.15000000000000002</v>
      </c>
      <c r="T126" s="1127">
        <f>CSV_CR_SCEN!CG209</f>
        <v>0.1</v>
      </c>
    </row>
    <row r="127" spans="2:20" ht="19.5" customHeight="1">
      <c r="B127" s="1159" t="s">
        <v>154</v>
      </c>
      <c r="C127" s="1160">
        <v>2024</v>
      </c>
      <c r="D127" s="1162" t="s">
        <v>21</v>
      </c>
      <c r="E127" s="96"/>
      <c r="F127" s="430" t="s">
        <v>180</v>
      </c>
      <c r="G127" s="1173">
        <f>CSV_CR_SCEN!AE210</f>
        <v>0</v>
      </c>
      <c r="H127" s="1174">
        <f>CSV_CR_SCEN!AF210</f>
        <v>0</v>
      </c>
      <c r="I127" s="1174">
        <f>CSV_CR_SCEN!AG210</f>
        <v>0</v>
      </c>
      <c r="J127" s="1174">
        <f>CSV_CR_SCEN!AH210</f>
        <v>0</v>
      </c>
      <c r="K127" s="1175">
        <f>CSV_CR_SCEN!BU210</f>
        <v>0</v>
      </c>
      <c r="L127" s="1175">
        <f>CSV_CR_SCEN!BW210</f>
        <v>0</v>
      </c>
      <c r="M127" s="1175">
        <f>CSV_CR_SCEN!BX210</f>
        <v>0</v>
      </c>
      <c r="N127" s="1175">
        <f>CSV_CR_SCEN!BV210</f>
        <v>0.1</v>
      </c>
      <c r="O127" s="1175">
        <f>CSV_CR_SCEN!BY210</f>
        <v>0</v>
      </c>
      <c r="P127" s="1175">
        <f>CSV_CR_SCEN!BZ210</f>
        <v>0</v>
      </c>
      <c r="Q127" s="1175">
        <f>CSV_CR_SCEN!CA210</f>
        <v>0</v>
      </c>
      <c r="R127" s="1175">
        <f>CSV_CR_SCEN!CE210</f>
        <v>0</v>
      </c>
      <c r="S127" s="1175">
        <f>CSV_CR_SCEN!CF210</f>
        <v>0.15000000000000002</v>
      </c>
      <c r="T127" s="1127">
        <f>CSV_CR_SCEN!CG210</f>
        <v>0.1</v>
      </c>
    </row>
    <row r="128" spans="2:20" ht="19.5" customHeight="1">
      <c r="B128" s="1159" t="s">
        <v>154</v>
      </c>
      <c r="C128" s="1160">
        <v>2024</v>
      </c>
      <c r="D128" s="1162" t="s">
        <v>22</v>
      </c>
      <c r="E128" s="96"/>
      <c r="F128" s="430" t="s">
        <v>150</v>
      </c>
      <c r="G128" s="1173">
        <f>CSV_CR_SCEN!AE211</f>
        <v>2.781637750961994E-3</v>
      </c>
      <c r="H128" s="1174">
        <f>CSV_CR_SCEN!AF211</f>
        <v>8.1003511168291319E-3</v>
      </c>
      <c r="I128" s="1174">
        <f>CSV_CR_SCEN!AG211</f>
        <v>0</v>
      </c>
      <c r="J128" s="1174">
        <f>CSV_CR_SCEN!AH211</f>
        <v>6.468517357107669E-3</v>
      </c>
      <c r="K128" s="1175">
        <f>CSV_CR_SCEN!BU211</f>
        <v>8.2447978937351309E-3</v>
      </c>
      <c r="L128" s="1175">
        <f>CSV_CR_SCEN!BW211</f>
        <v>0</v>
      </c>
      <c r="M128" s="1175">
        <f>CSV_CR_SCEN!BX211</f>
        <v>7.975208601268307E-3</v>
      </c>
      <c r="N128" s="1175">
        <f>CSV_CR_SCEN!BV211</f>
        <v>0.1</v>
      </c>
      <c r="O128" s="1175">
        <f>CSV_CR_SCEN!BY211</f>
        <v>0</v>
      </c>
      <c r="P128" s="1175">
        <f>CSV_CR_SCEN!BZ211</f>
        <v>0.1</v>
      </c>
      <c r="Q128" s="1175">
        <f>CSV_CR_SCEN!CA211</f>
        <v>0.1</v>
      </c>
      <c r="R128" s="1175">
        <f>CSV_CR_SCEN!CE211</f>
        <v>0.15000000000000002</v>
      </c>
      <c r="S128" s="1175">
        <f>CSV_CR_SCEN!CF211</f>
        <v>0.15000000000000002</v>
      </c>
      <c r="T128" s="1127">
        <f>CSV_CR_SCEN!CG211</f>
        <v>0.1</v>
      </c>
    </row>
    <row r="129" spans="2:20" ht="19.5" customHeight="1">
      <c r="B129" s="1159" t="s">
        <v>154</v>
      </c>
      <c r="C129" s="1160">
        <v>2024</v>
      </c>
      <c r="D129" s="1162" t="s">
        <v>23</v>
      </c>
      <c r="E129" s="96"/>
      <c r="F129" s="430" t="s">
        <v>151</v>
      </c>
      <c r="G129" s="1173">
        <f>CSV_CR_SCEN!AE212</f>
        <v>0</v>
      </c>
      <c r="H129" s="1174">
        <f>CSV_CR_SCEN!AF212</f>
        <v>0</v>
      </c>
      <c r="I129" s="1174">
        <f>CSV_CR_SCEN!AG212</f>
        <v>0</v>
      </c>
      <c r="J129" s="1174">
        <f>CSV_CR_SCEN!AH212</f>
        <v>0</v>
      </c>
      <c r="K129" s="1175">
        <f>CSV_CR_SCEN!BU212</f>
        <v>0</v>
      </c>
      <c r="L129" s="1175">
        <f>CSV_CR_SCEN!BW212</f>
        <v>0</v>
      </c>
      <c r="M129" s="1175">
        <f>CSV_CR_SCEN!BX212</f>
        <v>0</v>
      </c>
      <c r="N129" s="1175">
        <f>CSV_CR_SCEN!BV212</f>
        <v>0</v>
      </c>
      <c r="O129" s="1175">
        <f>CSV_CR_SCEN!BY212</f>
        <v>0</v>
      </c>
      <c r="P129" s="1175">
        <f>CSV_CR_SCEN!BZ212</f>
        <v>0</v>
      </c>
      <c r="Q129" s="1175">
        <f>CSV_CR_SCEN!CA212</f>
        <v>0</v>
      </c>
      <c r="R129" s="1175">
        <f>CSV_CR_SCEN!CE212</f>
        <v>0</v>
      </c>
      <c r="S129" s="1175">
        <f>CSV_CR_SCEN!CF212</f>
        <v>0</v>
      </c>
      <c r="T129" s="1127">
        <f>CSV_CR_SCEN!CG212</f>
        <v>0</v>
      </c>
    </row>
    <row r="130" spans="2:20" ht="19.5" customHeight="1">
      <c r="B130" s="1159" t="s">
        <v>154</v>
      </c>
      <c r="C130" s="1160">
        <v>2024</v>
      </c>
      <c r="D130" s="1162" t="s">
        <v>24</v>
      </c>
      <c r="E130" s="96"/>
      <c r="F130" s="430" t="s">
        <v>152</v>
      </c>
      <c r="G130" s="1173">
        <f>CSV_CR_SCEN!AE213</f>
        <v>0</v>
      </c>
      <c r="H130" s="1174">
        <f>CSV_CR_SCEN!AF213</f>
        <v>0</v>
      </c>
      <c r="I130" s="1174">
        <f>CSV_CR_SCEN!AG213</f>
        <v>0</v>
      </c>
      <c r="J130" s="1174">
        <f>CSV_CR_SCEN!AH213</f>
        <v>0</v>
      </c>
      <c r="K130" s="1175">
        <f>CSV_CR_SCEN!BU213</f>
        <v>0</v>
      </c>
      <c r="L130" s="1175">
        <f>CSV_CR_SCEN!BW213</f>
        <v>0</v>
      </c>
      <c r="M130" s="1175">
        <f>CSV_CR_SCEN!BX213</f>
        <v>0</v>
      </c>
      <c r="N130" s="1175">
        <f>CSV_CR_SCEN!BV213</f>
        <v>0</v>
      </c>
      <c r="O130" s="1175">
        <f>CSV_CR_SCEN!BY213</f>
        <v>0</v>
      </c>
      <c r="P130" s="1175">
        <f>CSV_CR_SCEN!BZ213</f>
        <v>0</v>
      </c>
      <c r="Q130" s="1175">
        <f>CSV_CR_SCEN!CA213</f>
        <v>0</v>
      </c>
      <c r="R130" s="1175">
        <f>CSV_CR_SCEN!CE213</f>
        <v>0</v>
      </c>
      <c r="S130" s="1175">
        <f>CSV_CR_SCEN!CF213</f>
        <v>0</v>
      </c>
      <c r="T130" s="1127">
        <f>CSV_CR_SCEN!CG213</f>
        <v>0</v>
      </c>
    </row>
    <row r="131" spans="2:20" ht="19.5" customHeight="1">
      <c r="B131" s="1159" t="s">
        <v>154</v>
      </c>
      <c r="C131" s="1160">
        <v>2024</v>
      </c>
      <c r="D131" s="1162" t="s">
        <v>17</v>
      </c>
      <c r="E131" s="96"/>
      <c r="F131" s="430" t="s">
        <v>145</v>
      </c>
      <c r="G131" s="1173">
        <f>CSV_CR_SCEN!AE214</f>
        <v>0</v>
      </c>
      <c r="H131" s="1174">
        <f>CSV_CR_SCEN!AF214</f>
        <v>0</v>
      </c>
      <c r="I131" s="1174">
        <f>CSV_CR_SCEN!AG214</f>
        <v>0</v>
      </c>
      <c r="J131" s="1174">
        <f>CSV_CR_SCEN!AH214</f>
        <v>0</v>
      </c>
      <c r="K131" s="1175">
        <f>CSV_CR_SCEN!BU214</f>
        <v>0</v>
      </c>
      <c r="L131" s="1175">
        <f>CSV_CR_SCEN!BW214</f>
        <v>0</v>
      </c>
      <c r="M131" s="1175">
        <f>CSV_CR_SCEN!BX214</f>
        <v>0</v>
      </c>
      <c r="N131" s="1175">
        <f>CSV_CR_SCEN!BV214</f>
        <v>0.1</v>
      </c>
      <c r="O131" s="1175">
        <f>CSV_CR_SCEN!BY214</f>
        <v>0</v>
      </c>
      <c r="P131" s="1175">
        <f>CSV_CR_SCEN!BZ214</f>
        <v>0</v>
      </c>
      <c r="Q131" s="1175">
        <f>CSV_CR_SCEN!CA214</f>
        <v>0</v>
      </c>
      <c r="R131" s="1175">
        <f>CSV_CR_SCEN!CE214</f>
        <v>0</v>
      </c>
      <c r="S131" s="1175">
        <f>CSV_CR_SCEN!CF214</f>
        <v>0.15000000000000002</v>
      </c>
      <c r="T131" s="1127">
        <f>CSV_CR_SCEN!CG214</f>
        <v>0.1</v>
      </c>
    </row>
    <row r="132" spans="2:20" ht="19.5" customHeight="1">
      <c r="B132" s="1159" t="s">
        <v>154</v>
      </c>
      <c r="C132" s="1160">
        <v>2024</v>
      </c>
      <c r="D132" s="1162" t="s">
        <v>13</v>
      </c>
      <c r="E132" s="96"/>
      <c r="F132" s="430" t="s">
        <v>181</v>
      </c>
      <c r="G132" s="1173">
        <f>CSV_CR_SCEN!AE215</f>
        <v>0</v>
      </c>
      <c r="H132" s="1174">
        <f>CSV_CR_SCEN!AF215</f>
        <v>0</v>
      </c>
      <c r="I132" s="1174">
        <f>CSV_CR_SCEN!AG215</f>
        <v>0</v>
      </c>
      <c r="J132" s="1174">
        <f>CSV_CR_SCEN!AH215</f>
        <v>0</v>
      </c>
      <c r="K132" s="1175">
        <f>CSV_CR_SCEN!BU215</f>
        <v>0</v>
      </c>
      <c r="L132" s="1175">
        <f>CSV_CR_SCEN!BW215</f>
        <v>0</v>
      </c>
      <c r="M132" s="1175">
        <f>CSV_CR_SCEN!BX215</f>
        <v>0</v>
      </c>
      <c r="N132" s="1175">
        <f>CSV_CR_SCEN!BV215</f>
        <v>0</v>
      </c>
      <c r="O132" s="1175">
        <f>CSV_CR_SCEN!BY215</f>
        <v>0</v>
      </c>
      <c r="P132" s="1175">
        <f>CSV_CR_SCEN!BZ215</f>
        <v>0</v>
      </c>
      <c r="Q132" s="1175">
        <f>CSV_CR_SCEN!CA215</f>
        <v>0</v>
      </c>
      <c r="R132" s="1175">
        <f>CSV_CR_SCEN!CE215</f>
        <v>0</v>
      </c>
      <c r="S132" s="1175">
        <f>CSV_CR_SCEN!CF215</f>
        <v>0</v>
      </c>
      <c r="T132" s="1127">
        <f>CSV_CR_SCEN!CG215</f>
        <v>0</v>
      </c>
    </row>
    <row r="133" spans="2:20" ht="19.5" customHeight="1">
      <c r="B133" s="1159" t="s">
        <v>154</v>
      </c>
      <c r="C133" s="1160">
        <v>2024</v>
      </c>
      <c r="D133" s="1162" t="s">
        <v>13</v>
      </c>
      <c r="E133" s="108" t="s">
        <v>98</v>
      </c>
      <c r="F133" s="432" t="s">
        <v>146</v>
      </c>
      <c r="G133" s="1173">
        <f>CSV_CR_SCEN!AE216</f>
        <v>2.781637750961994E-3</v>
      </c>
      <c r="H133" s="1174">
        <f>CSV_CR_SCEN!AF216</f>
        <v>8.1003511168291319E-3</v>
      </c>
      <c r="I133" s="1174">
        <f>CSV_CR_SCEN!AG216</f>
        <v>0</v>
      </c>
      <c r="J133" s="1174">
        <f>CSV_CR_SCEN!AH216</f>
        <v>6.468517357107669E-3</v>
      </c>
      <c r="K133" s="1175">
        <f>CSV_CR_SCEN!BU216</f>
        <v>8.2447978937351309E-3</v>
      </c>
      <c r="L133" s="1175">
        <f>CSV_CR_SCEN!BW216</f>
        <v>0</v>
      </c>
      <c r="M133" s="1175">
        <f>CSV_CR_SCEN!BX216</f>
        <v>7.975208601268307E-3</v>
      </c>
      <c r="N133" s="1175">
        <f>CSV_CR_SCEN!BV216</f>
        <v>0.1</v>
      </c>
      <c r="O133" s="1175">
        <f>CSV_CR_SCEN!BY216</f>
        <v>0</v>
      </c>
      <c r="P133" s="1175">
        <f>CSV_CR_SCEN!BZ216</f>
        <v>0.1</v>
      </c>
      <c r="Q133" s="1175">
        <f>CSV_CR_SCEN!CA216</f>
        <v>0.1</v>
      </c>
      <c r="R133" s="1175">
        <f>CSV_CR_SCEN!CE216</f>
        <v>0.15000000000000002</v>
      </c>
      <c r="S133" s="1175">
        <f>CSV_CR_SCEN!CF216</f>
        <v>0.15000000000000002</v>
      </c>
      <c r="T133" s="1127">
        <f>CSV_CR_SCEN!CG216</f>
        <v>0.1</v>
      </c>
    </row>
    <row r="134" spans="2:20" ht="19.5" customHeight="1">
      <c r="B134" s="1159" t="s">
        <v>154</v>
      </c>
      <c r="C134" s="1160">
        <v>2024</v>
      </c>
      <c r="D134" s="1162" t="s">
        <v>19</v>
      </c>
      <c r="E134" s="96"/>
      <c r="F134" s="432" t="s">
        <v>153</v>
      </c>
      <c r="G134" s="1173">
        <f>CSV_CR_SCEN!AE217</f>
        <v>2.781637750961994E-3</v>
      </c>
      <c r="H134" s="1174">
        <f>CSV_CR_SCEN!AF217</f>
        <v>8.1003511168291319E-3</v>
      </c>
      <c r="I134" s="1174">
        <f>CSV_CR_SCEN!AG217</f>
        <v>0</v>
      </c>
      <c r="J134" s="1174">
        <f>CSV_CR_SCEN!AH217</f>
        <v>6.468517357107669E-3</v>
      </c>
      <c r="K134" s="1175">
        <f>CSV_CR_SCEN!BU217</f>
        <v>8.2447978937351309E-3</v>
      </c>
      <c r="L134" s="1175">
        <f>CSV_CR_SCEN!BW217</f>
        <v>0</v>
      </c>
      <c r="M134" s="1175">
        <f>CSV_CR_SCEN!BX217</f>
        <v>7.975208601268307E-3</v>
      </c>
      <c r="N134" s="1175">
        <f>CSV_CR_SCEN!BV217</f>
        <v>0.1</v>
      </c>
      <c r="O134" s="1175">
        <f>CSV_CR_SCEN!BY217</f>
        <v>0</v>
      </c>
      <c r="P134" s="1175">
        <f>CSV_CR_SCEN!BZ217</f>
        <v>0.1</v>
      </c>
      <c r="Q134" s="1175">
        <f>CSV_CR_SCEN!CA217</f>
        <v>0.1</v>
      </c>
      <c r="R134" s="1175">
        <f>CSV_CR_SCEN!CE217</f>
        <v>0.15000000000000002</v>
      </c>
      <c r="S134" s="1175">
        <f>CSV_CR_SCEN!CF217</f>
        <v>0.15000000000000002</v>
      </c>
      <c r="T134" s="1127">
        <f>CSV_CR_SCEN!CG217</f>
        <v>0.1</v>
      </c>
    </row>
    <row r="135" spans="2:20" ht="19.5" customHeight="1">
      <c r="B135" s="1159" t="s">
        <v>154</v>
      </c>
      <c r="C135" s="1160">
        <v>2024</v>
      </c>
      <c r="D135" s="1162" t="s">
        <v>19</v>
      </c>
      <c r="E135" s="108" t="s">
        <v>98</v>
      </c>
      <c r="F135" s="430" t="s">
        <v>148</v>
      </c>
      <c r="G135" s="1173">
        <f>CSV_CR_SCEN!AE218</f>
        <v>0</v>
      </c>
      <c r="H135" s="1174">
        <f>CSV_CR_SCEN!AF218</f>
        <v>0</v>
      </c>
      <c r="I135" s="1174">
        <f>CSV_CR_SCEN!AG218</f>
        <v>0</v>
      </c>
      <c r="J135" s="1174">
        <f>CSV_CR_SCEN!AH218</f>
        <v>0</v>
      </c>
      <c r="K135" s="1175">
        <f>CSV_CR_SCEN!BU218</f>
        <v>0</v>
      </c>
      <c r="L135" s="1175">
        <f>CSV_CR_SCEN!BW218</f>
        <v>0</v>
      </c>
      <c r="M135" s="1175">
        <f>CSV_CR_SCEN!BX218</f>
        <v>0</v>
      </c>
      <c r="N135" s="1175">
        <f>CSV_CR_SCEN!BV218</f>
        <v>0</v>
      </c>
      <c r="O135" s="1175">
        <f>CSV_CR_SCEN!BY218</f>
        <v>0</v>
      </c>
      <c r="P135" s="1175">
        <f>CSV_CR_SCEN!BZ218</f>
        <v>0</v>
      </c>
      <c r="Q135" s="1175">
        <f>CSV_CR_SCEN!CA218</f>
        <v>0</v>
      </c>
      <c r="R135" s="1175">
        <f>CSV_CR_SCEN!CE218</f>
        <v>0</v>
      </c>
      <c r="S135" s="1175">
        <f>CSV_CR_SCEN!CF218</f>
        <v>0</v>
      </c>
      <c r="T135" s="1127">
        <f>CSV_CR_SCEN!CG218</f>
        <v>0</v>
      </c>
    </row>
    <row r="136" spans="2:20" ht="19.5" customHeight="1">
      <c r="B136" s="1159" t="s">
        <v>154</v>
      </c>
      <c r="C136" s="1160">
        <v>2024</v>
      </c>
      <c r="D136" s="1162" t="s">
        <v>25</v>
      </c>
      <c r="E136" s="96"/>
      <c r="F136" s="432" t="s">
        <v>146</v>
      </c>
      <c r="G136" s="1173">
        <f>CSV_CR_SCEN!AE219</f>
        <v>2.781637750961994E-3</v>
      </c>
      <c r="H136" s="1174">
        <f>CSV_CR_SCEN!AF219</f>
        <v>8.1003511168291319E-3</v>
      </c>
      <c r="I136" s="1174">
        <f>CSV_CR_SCEN!AG219</f>
        <v>0</v>
      </c>
      <c r="J136" s="1174">
        <f>CSV_CR_SCEN!AH219</f>
        <v>6.468517357107669E-3</v>
      </c>
      <c r="K136" s="1175">
        <f>CSV_CR_SCEN!BU219</f>
        <v>8.2447978937351309E-3</v>
      </c>
      <c r="L136" s="1175">
        <f>CSV_CR_SCEN!BW219</f>
        <v>0</v>
      </c>
      <c r="M136" s="1175">
        <f>CSV_CR_SCEN!BX219</f>
        <v>7.975208601268307E-3</v>
      </c>
      <c r="N136" s="1175">
        <f>CSV_CR_SCEN!BV219</f>
        <v>0.1</v>
      </c>
      <c r="O136" s="1175">
        <f>CSV_CR_SCEN!BY219</f>
        <v>0</v>
      </c>
      <c r="P136" s="1175">
        <f>CSV_CR_SCEN!BZ219</f>
        <v>0.1</v>
      </c>
      <c r="Q136" s="1175">
        <f>CSV_CR_SCEN!CA219</f>
        <v>0.1</v>
      </c>
      <c r="R136" s="1175">
        <f>CSV_CR_SCEN!CE219</f>
        <v>0.15000000000000002</v>
      </c>
      <c r="S136" s="1175">
        <f>CSV_CR_SCEN!CF219</f>
        <v>0.15000000000000002</v>
      </c>
      <c r="T136" s="1127">
        <f>CSV_CR_SCEN!CG219</f>
        <v>0.1</v>
      </c>
    </row>
    <row r="137" spans="2:20" ht="19.5" customHeight="1">
      <c r="B137" s="1159" t="s">
        <v>154</v>
      </c>
      <c r="C137" s="1160">
        <v>2024</v>
      </c>
      <c r="D137" s="1162" t="s">
        <v>25</v>
      </c>
      <c r="E137" s="108" t="s">
        <v>98</v>
      </c>
      <c r="F137" s="432" t="s">
        <v>186</v>
      </c>
      <c r="G137" s="1173">
        <f>CSV_CR_SCEN!AE220</f>
        <v>5.7366575009127349E-4</v>
      </c>
      <c r="H137" s="1174">
        <f>CSV_CR_SCEN!AF220</f>
        <v>3.3979428977992539E-3</v>
      </c>
      <c r="I137" s="1174">
        <f>CSV_CR_SCEN!AG220</f>
        <v>0</v>
      </c>
      <c r="J137" s="1174">
        <f>CSV_CR_SCEN!AH220</f>
        <v>5.5848868002701946E-3</v>
      </c>
      <c r="K137" s="1175">
        <f>CSV_CR_SCEN!BU220</f>
        <v>3.5926507958188225E-3</v>
      </c>
      <c r="L137" s="1175">
        <f>CSV_CR_SCEN!BW220</f>
        <v>0</v>
      </c>
      <c r="M137" s="1175">
        <f>CSV_CR_SCEN!BX220</f>
        <v>6.2105754163300202E-3</v>
      </c>
      <c r="N137" s="1175">
        <f>CSV_CR_SCEN!BV220</f>
        <v>0.1</v>
      </c>
      <c r="O137" s="1175">
        <f>CSV_CR_SCEN!BY220</f>
        <v>0</v>
      </c>
      <c r="P137" s="1175">
        <f>CSV_CR_SCEN!BZ220</f>
        <v>0.1</v>
      </c>
      <c r="Q137" s="1175">
        <f>CSV_CR_SCEN!CA220</f>
        <v>0.1</v>
      </c>
      <c r="R137" s="1175">
        <f>CSV_CR_SCEN!CE220</f>
        <v>0.15000000000000002</v>
      </c>
      <c r="S137" s="1175">
        <f>CSV_CR_SCEN!CF220</f>
        <v>0.15000000000000002</v>
      </c>
      <c r="T137" s="1127">
        <f>CSV_CR_SCEN!CG220</f>
        <v>0.1</v>
      </c>
    </row>
    <row r="138" spans="2:20" ht="19.5" customHeight="1">
      <c r="B138" s="1159" t="s">
        <v>154</v>
      </c>
      <c r="C138" s="1160">
        <v>2024</v>
      </c>
      <c r="D138" s="1162" t="s">
        <v>26</v>
      </c>
      <c r="E138" s="96"/>
      <c r="F138" s="430" t="s">
        <v>185</v>
      </c>
      <c r="G138" s="1173">
        <f>CSV_CR_SCEN!AE221</f>
        <v>0</v>
      </c>
      <c r="H138" s="1174">
        <f>CSV_CR_SCEN!AF221</f>
        <v>0</v>
      </c>
      <c r="I138" s="1174">
        <f>CSV_CR_SCEN!AG221</f>
        <v>0</v>
      </c>
      <c r="J138" s="1174">
        <f>CSV_CR_SCEN!AH221</f>
        <v>0</v>
      </c>
      <c r="K138" s="1175">
        <f>CSV_CR_SCEN!BU221</f>
        <v>0</v>
      </c>
      <c r="L138" s="1175">
        <f>CSV_CR_SCEN!BW221</f>
        <v>0</v>
      </c>
      <c r="M138" s="1175">
        <f>CSV_CR_SCEN!BX221</f>
        <v>0</v>
      </c>
      <c r="N138" s="1175">
        <f>CSV_CR_SCEN!BV221</f>
        <v>0</v>
      </c>
      <c r="O138" s="1175">
        <f>CSV_CR_SCEN!BY221</f>
        <v>0</v>
      </c>
      <c r="P138" s="1175">
        <f>CSV_CR_SCEN!BZ221</f>
        <v>0</v>
      </c>
      <c r="Q138" s="1175">
        <f>CSV_CR_SCEN!CA221</f>
        <v>0</v>
      </c>
      <c r="R138" s="1175">
        <f>CSV_CR_SCEN!CE221</f>
        <v>0</v>
      </c>
      <c r="S138" s="1175">
        <f>CSV_CR_SCEN!CF221</f>
        <v>0</v>
      </c>
      <c r="T138" s="1127">
        <f>CSV_CR_SCEN!CG221</f>
        <v>0</v>
      </c>
    </row>
    <row r="139" spans="2:20" ht="19.5" customHeight="1">
      <c r="B139" s="1159" t="s">
        <v>154</v>
      </c>
      <c r="C139" s="1160">
        <v>2024</v>
      </c>
      <c r="D139" s="1162" t="s">
        <v>27</v>
      </c>
      <c r="E139" s="96"/>
      <c r="F139" s="432" t="s">
        <v>401</v>
      </c>
      <c r="G139" s="1173">
        <f>CSV_CR_SCEN!AE222</f>
        <v>2.781637750961994E-3</v>
      </c>
      <c r="H139" s="1174">
        <f>CSV_CR_SCEN!AF222</f>
        <v>8.1003511168291319E-3</v>
      </c>
      <c r="I139" s="1174">
        <f>CSV_CR_SCEN!AG222</f>
        <v>0</v>
      </c>
      <c r="J139" s="1174">
        <f>CSV_CR_SCEN!AH222</f>
        <v>6.468517357107669E-3</v>
      </c>
      <c r="K139" s="1175">
        <f>CSV_CR_SCEN!BU222</f>
        <v>8.2447978937351309E-3</v>
      </c>
      <c r="L139" s="1175">
        <f>CSV_CR_SCEN!BW222</f>
        <v>0</v>
      </c>
      <c r="M139" s="1175">
        <f>CSV_CR_SCEN!BX222</f>
        <v>7.975208601268307E-3</v>
      </c>
      <c r="N139" s="1175">
        <f>CSV_CR_SCEN!BV222</f>
        <v>0.1</v>
      </c>
      <c r="O139" s="1175">
        <f>CSV_CR_SCEN!BY222</f>
        <v>0</v>
      </c>
      <c r="P139" s="1175">
        <f>CSV_CR_SCEN!BZ222</f>
        <v>0.1</v>
      </c>
      <c r="Q139" s="1175">
        <f>CSV_CR_SCEN!CA222</f>
        <v>0.1</v>
      </c>
      <c r="R139" s="1175">
        <f>CSV_CR_SCEN!CE222</f>
        <v>0.15000000000000002</v>
      </c>
      <c r="S139" s="1175">
        <f>CSV_CR_SCEN!CF222</f>
        <v>0.15000000000000002</v>
      </c>
      <c r="T139" s="1127">
        <f>CSV_CR_SCEN!CG222</f>
        <v>0.1</v>
      </c>
    </row>
    <row r="140" spans="2:20" ht="19.5" customHeight="1">
      <c r="B140" s="1159" t="s">
        <v>154</v>
      </c>
      <c r="C140" s="1160">
        <v>2024</v>
      </c>
      <c r="D140" s="1162" t="s">
        <v>28</v>
      </c>
      <c r="E140" s="96"/>
      <c r="F140" s="432" t="s">
        <v>146</v>
      </c>
      <c r="G140" s="1173">
        <f>CSV_CR_SCEN!AE223</f>
        <v>2.781637750961994E-3</v>
      </c>
      <c r="H140" s="1174">
        <f>CSV_CR_SCEN!AF223</f>
        <v>8.1003511168291319E-3</v>
      </c>
      <c r="I140" s="1174">
        <f>CSV_CR_SCEN!AG223</f>
        <v>0</v>
      </c>
      <c r="J140" s="1174">
        <f>CSV_CR_SCEN!AH223</f>
        <v>6.468517357107669E-3</v>
      </c>
      <c r="K140" s="1175">
        <f>CSV_CR_SCEN!BU223</f>
        <v>8.2447978937351309E-3</v>
      </c>
      <c r="L140" s="1175">
        <f>CSV_CR_SCEN!BW223</f>
        <v>0</v>
      </c>
      <c r="M140" s="1175">
        <f>CSV_CR_SCEN!BX223</f>
        <v>7.975208601268307E-3</v>
      </c>
      <c r="N140" s="1175">
        <f>CSV_CR_SCEN!BV223</f>
        <v>0.1</v>
      </c>
      <c r="O140" s="1175">
        <f>CSV_CR_SCEN!BY223</f>
        <v>0</v>
      </c>
      <c r="P140" s="1175">
        <f>CSV_CR_SCEN!BZ223</f>
        <v>0.1</v>
      </c>
      <c r="Q140" s="1175">
        <f>CSV_CR_SCEN!CA223</f>
        <v>0.1</v>
      </c>
      <c r="R140" s="1175">
        <f>CSV_CR_SCEN!CE223</f>
        <v>0.15000000000000002</v>
      </c>
      <c r="S140" s="1175">
        <f>CSV_CR_SCEN!CF223</f>
        <v>0.15000000000000002</v>
      </c>
      <c r="T140" s="1127">
        <f>CSV_CR_SCEN!CG223</f>
        <v>0.1</v>
      </c>
    </row>
    <row r="141" spans="2:20" ht="19.5" customHeight="1">
      <c r="B141" s="1159" t="s">
        <v>154</v>
      </c>
      <c r="C141" s="1160">
        <v>2024</v>
      </c>
      <c r="D141" s="1162" t="s">
        <v>29</v>
      </c>
      <c r="E141" s="96"/>
      <c r="F141" s="432" t="s">
        <v>186</v>
      </c>
      <c r="G141" s="1173">
        <f>CSV_CR_SCEN!AE224</f>
        <v>5.7366575009127349E-4</v>
      </c>
      <c r="H141" s="1174">
        <f>CSV_CR_SCEN!AF224</f>
        <v>3.3979428977992539E-3</v>
      </c>
      <c r="I141" s="1174">
        <f>CSV_CR_SCEN!AG224</f>
        <v>0</v>
      </c>
      <c r="J141" s="1174">
        <f>CSV_CR_SCEN!AH224</f>
        <v>5.5848868002701946E-3</v>
      </c>
      <c r="K141" s="1175">
        <f>CSV_CR_SCEN!BU224</f>
        <v>3.5926507958188225E-3</v>
      </c>
      <c r="L141" s="1175">
        <f>CSV_CR_SCEN!BW224</f>
        <v>0</v>
      </c>
      <c r="M141" s="1175">
        <f>CSV_CR_SCEN!BX224</f>
        <v>6.2105754163300202E-3</v>
      </c>
      <c r="N141" s="1175">
        <f>CSV_CR_SCEN!BV224</f>
        <v>0.1</v>
      </c>
      <c r="O141" s="1175">
        <f>CSV_CR_SCEN!BY224</f>
        <v>0</v>
      </c>
      <c r="P141" s="1175">
        <f>CSV_CR_SCEN!BZ224</f>
        <v>0.1</v>
      </c>
      <c r="Q141" s="1175">
        <f>CSV_CR_SCEN!CA224</f>
        <v>0.1</v>
      </c>
      <c r="R141" s="1175">
        <f>CSV_CR_SCEN!CE224</f>
        <v>0.15000000000000002</v>
      </c>
      <c r="S141" s="1175">
        <f>CSV_CR_SCEN!CF224</f>
        <v>0.15000000000000002</v>
      </c>
      <c r="T141" s="1127">
        <f>CSV_CR_SCEN!CG224</f>
        <v>0.1</v>
      </c>
    </row>
    <row r="142" spans="2:20" ht="19.5" customHeight="1">
      <c r="B142" s="1159" t="s">
        <v>154</v>
      </c>
      <c r="C142" s="1160">
        <v>2024</v>
      </c>
      <c r="D142" s="1162" t="s">
        <v>5</v>
      </c>
      <c r="E142" s="96"/>
      <c r="F142" s="253" t="s">
        <v>173</v>
      </c>
      <c r="G142" s="1173">
        <f>CSV_CR_SCEN!AE225</f>
        <v>0</v>
      </c>
      <c r="H142" s="1174">
        <f>CSV_CR_SCEN!AF225</f>
        <v>0</v>
      </c>
      <c r="I142" s="1174">
        <f>CSV_CR_SCEN!AG225</f>
        <v>0</v>
      </c>
      <c r="J142" s="1174">
        <f>CSV_CR_SCEN!AH225</f>
        <v>0</v>
      </c>
      <c r="K142" s="1175">
        <f>CSV_CR_SCEN!BU225</f>
        <v>0</v>
      </c>
      <c r="L142" s="1175">
        <f>CSV_CR_SCEN!BW225</f>
        <v>0</v>
      </c>
      <c r="M142" s="1175">
        <f>CSV_CR_SCEN!BX225</f>
        <v>0</v>
      </c>
      <c r="N142" s="1175">
        <f>CSV_CR_SCEN!BV225</f>
        <v>0</v>
      </c>
      <c r="O142" s="1175">
        <f>CSV_CR_SCEN!BY225</f>
        <v>0</v>
      </c>
      <c r="P142" s="1175">
        <f>CSV_CR_SCEN!BZ225</f>
        <v>0</v>
      </c>
      <c r="Q142" s="1175">
        <f>CSV_CR_SCEN!CA225</f>
        <v>0</v>
      </c>
      <c r="R142" s="1175">
        <f>CSV_CR_SCEN!CE225</f>
        <v>0</v>
      </c>
      <c r="S142" s="1175">
        <f>CSV_CR_SCEN!CF225</f>
        <v>0</v>
      </c>
      <c r="T142" s="1127">
        <f>CSV_CR_SCEN!CG225</f>
        <v>0</v>
      </c>
    </row>
    <row r="143" spans="2:20" ht="19.5" customHeight="1" thickBot="1">
      <c r="B143" s="1159" t="s">
        <v>154</v>
      </c>
      <c r="C143" s="1160">
        <v>2024</v>
      </c>
      <c r="D143" s="1163" t="s">
        <v>87</v>
      </c>
      <c r="E143" s="297"/>
      <c r="F143" s="1124" t="s">
        <v>144</v>
      </c>
      <c r="G143" s="1176">
        <f>CSV_CR_SCEN!AE226</f>
        <v>0</v>
      </c>
      <c r="H143" s="1177">
        <f>CSV_CR_SCEN!AF226</f>
        <v>0</v>
      </c>
      <c r="I143" s="1177">
        <f>CSV_CR_SCEN!AG226</f>
        <v>0</v>
      </c>
      <c r="J143" s="1177">
        <f>CSV_CR_SCEN!AH226</f>
        <v>0</v>
      </c>
      <c r="K143" s="1178">
        <f>CSV_CR_SCEN!BU226</f>
        <v>0</v>
      </c>
      <c r="L143" s="1178">
        <f>CSV_CR_SCEN!BW226</f>
        <v>0</v>
      </c>
      <c r="M143" s="1178">
        <f>CSV_CR_SCEN!BX226</f>
        <v>0</v>
      </c>
      <c r="N143" s="1178">
        <f>CSV_CR_SCEN!BV226</f>
        <v>0</v>
      </c>
      <c r="O143" s="1178">
        <f>CSV_CR_SCEN!BY226</f>
        <v>0</v>
      </c>
      <c r="P143" s="1178">
        <f>CSV_CR_SCEN!BZ226</f>
        <v>0</v>
      </c>
      <c r="Q143" s="1178">
        <f>CSV_CR_SCEN!CA226</f>
        <v>0</v>
      </c>
      <c r="R143" s="1178">
        <f>CSV_CR_SCEN!CE226</f>
        <v>0</v>
      </c>
      <c r="S143" s="1178">
        <f>CSV_CR_SCEN!CF226</f>
        <v>0</v>
      </c>
      <c r="T143" s="1131">
        <f>CSV_CR_SCEN!CG226</f>
        <v>0</v>
      </c>
    </row>
    <row r="144" spans="2:20" ht="19.5" customHeight="1">
      <c r="B144" s="1159" t="s">
        <v>154</v>
      </c>
      <c r="C144" s="1160">
        <v>2025</v>
      </c>
      <c r="D144" s="1161" t="s">
        <v>20</v>
      </c>
      <c r="E144" s="107"/>
      <c r="F144" s="664" t="s">
        <v>189</v>
      </c>
      <c r="G144" s="1170">
        <f>CSV_CR_SCEN!AE227</f>
        <v>0</v>
      </c>
      <c r="H144" s="1171">
        <f>CSV_CR_SCEN!AF227</f>
        <v>0</v>
      </c>
      <c r="I144" s="1171">
        <f>CSV_CR_SCEN!AG227</f>
        <v>0</v>
      </c>
      <c r="J144" s="1171">
        <f>CSV_CR_SCEN!AH227</f>
        <v>0</v>
      </c>
      <c r="K144" s="1172">
        <f>CSV_CR_SCEN!BU227</f>
        <v>0</v>
      </c>
      <c r="L144" s="1172">
        <f>CSV_CR_SCEN!BW227</f>
        <v>0</v>
      </c>
      <c r="M144" s="1172">
        <f>CSV_CR_SCEN!BX227</f>
        <v>0</v>
      </c>
      <c r="N144" s="1172">
        <f>CSV_CR_SCEN!BV227</f>
        <v>0</v>
      </c>
      <c r="O144" s="1172">
        <f>CSV_CR_SCEN!BY227</f>
        <v>0</v>
      </c>
      <c r="P144" s="1172">
        <f>CSV_CR_SCEN!BZ227</f>
        <v>0</v>
      </c>
      <c r="Q144" s="1172">
        <f>CSV_CR_SCEN!CA227</f>
        <v>0</v>
      </c>
      <c r="R144" s="1172">
        <f>CSV_CR_SCEN!CE227</f>
        <v>0</v>
      </c>
      <c r="S144" s="1172">
        <f>CSV_CR_SCEN!CF227</f>
        <v>0</v>
      </c>
      <c r="T144" s="1134">
        <f>CSV_CR_SCEN!CG227</f>
        <v>0</v>
      </c>
    </row>
    <row r="145" spans="2:20" ht="19.5" customHeight="1">
      <c r="B145" s="1159" t="s">
        <v>154</v>
      </c>
      <c r="C145" s="1160">
        <v>2025</v>
      </c>
      <c r="D145" s="1162"/>
      <c r="E145" s="96"/>
      <c r="F145" s="430" t="s">
        <v>400</v>
      </c>
      <c r="G145" s="1173">
        <f>CSV_CR_SCEN!AE228</f>
        <v>0</v>
      </c>
      <c r="H145" s="1174">
        <f>CSV_CR_SCEN!AF228</f>
        <v>0</v>
      </c>
      <c r="I145" s="1174">
        <f>CSV_CR_SCEN!AG228</f>
        <v>0</v>
      </c>
      <c r="J145" s="1174">
        <f>CSV_CR_SCEN!AH228</f>
        <v>0</v>
      </c>
      <c r="K145" s="1175">
        <f>CSV_CR_SCEN!BU228</f>
        <v>0</v>
      </c>
      <c r="L145" s="1175">
        <f>CSV_CR_SCEN!BW228</f>
        <v>0</v>
      </c>
      <c r="M145" s="1175">
        <f>CSV_CR_SCEN!BX228</f>
        <v>0</v>
      </c>
      <c r="N145" s="1175">
        <f>CSV_CR_SCEN!BV228</f>
        <v>0</v>
      </c>
      <c r="O145" s="1175">
        <f>CSV_CR_SCEN!BY228</f>
        <v>0</v>
      </c>
      <c r="P145" s="1175">
        <f>CSV_CR_SCEN!BZ228</f>
        <v>0</v>
      </c>
      <c r="Q145" s="1175">
        <f>CSV_CR_SCEN!CA228</f>
        <v>0</v>
      </c>
      <c r="R145" s="1175">
        <f>CSV_CR_SCEN!CE228</f>
        <v>0</v>
      </c>
      <c r="S145" s="1175">
        <f>CSV_CR_SCEN!CF228</f>
        <v>0</v>
      </c>
      <c r="T145" s="1127">
        <f>CSV_CR_SCEN!CG228</f>
        <v>0</v>
      </c>
    </row>
    <row r="146" spans="2:20" ht="19.5" customHeight="1">
      <c r="B146" s="1159" t="s">
        <v>154</v>
      </c>
      <c r="C146" s="1160">
        <v>2025</v>
      </c>
      <c r="D146" s="1162"/>
      <c r="E146" s="96"/>
      <c r="F146" s="432" t="s">
        <v>638</v>
      </c>
      <c r="G146" s="1173">
        <f>CSV_CR_SCEN!AE229</f>
        <v>0</v>
      </c>
      <c r="H146" s="1174">
        <f>CSV_CR_SCEN!AF229</f>
        <v>0</v>
      </c>
      <c r="I146" s="1174">
        <f>CSV_CR_SCEN!AG229</f>
        <v>0</v>
      </c>
      <c r="J146" s="1174">
        <f>CSV_CR_SCEN!AH229</f>
        <v>0</v>
      </c>
      <c r="K146" s="1175">
        <f>CSV_CR_SCEN!BU229</f>
        <v>0</v>
      </c>
      <c r="L146" s="1175">
        <f>CSV_CR_SCEN!BW229</f>
        <v>0</v>
      </c>
      <c r="M146" s="1175">
        <f>CSV_CR_SCEN!BX229</f>
        <v>0</v>
      </c>
      <c r="N146" s="1175">
        <f>CSV_CR_SCEN!BV229</f>
        <v>0.1</v>
      </c>
      <c r="O146" s="1175">
        <f>CSV_CR_SCEN!BY229</f>
        <v>0</v>
      </c>
      <c r="P146" s="1175">
        <f>CSV_CR_SCEN!BZ229</f>
        <v>0</v>
      </c>
      <c r="Q146" s="1175">
        <f>CSV_CR_SCEN!CA229</f>
        <v>0</v>
      </c>
      <c r="R146" s="1175">
        <f>CSV_CR_SCEN!CE229</f>
        <v>0</v>
      </c>
      <c r="S146" s="1175">
        <f>CSV_CR_SCEN!CF229</f>
        <v>0.15000000000000002</v>
      </c>
      <c r="T146" s="1127">
        <f>CSV_CR_SCEN!CG229</f>
        <v>0.1</v>
      </c>
    </row>
    <row r="147" spans="2:20" ht="19.5" customHeight="1">
      <c r="B147" s="1159" t="s">
        <v>154</v>
      </c>
      <c r="C147" s="1160">
        <v>2025</v>
      </c>
      <c r="D147" s="1162"/>
      <c r="E147" s="96"/>
      <c r="F147" s="432" t="s">
        <v>402</v>
      </c>
      <c r="G147" s="1173">
        <f>CSV_CR_SCEN!AE230</f>
        <v>0</v>
      </c>
      <c r="H147" s="1174">
        <f>CSV_CR_SCEN!AF230</f>
        <v>0</v>
      </c>
      <c r="I147" s="1174">
        <f>CSV_CR_SCEN!AG230</f>
        <v>0</v>
      </c>
      <c r="J147" s="1174">
        <f>CSV_CR_SCEN!AH230</f>
        <v>0</v>
      </c>
      <c r="K147" s="1175">
        <f>CSV_CR_SCEN!BU230</f>
        <v>0</v>
      </c>
      <c r="L147" s="1175">
        <f>CSV_CR_SCEN!BW230</f>
        <v>0</v>
      </c>
      <c r="M147" s="1175">
        <f>CSV_CR_SCEN!BX230</f>
        <v>0</v>
      </c>
      <c r="N147" s="1175">
        <f>CSV_CR_SCEN!BV230</f>
        <v>0.1</v>
      </c>
      <c r="O147" s="1175">
        <f>CSV_CR_SCEN!BY230</f>
        <v>0</v>
      </c>
      <c r="P147" s="1175">
        <f>CSV_CR_SCEN!BZ230</f>
        <v>0</v>
      </c>
      <c r="Q147" s="1175">
        <f>CSV_CR_SCEN!CA230</f>
        <v>0</v>
      </c>
      <c r="R147" s="1175">
        <f>CSV_CR_SCEN!CE230</f>
        <v>0</v>
      </c>
      <c r="S147" s="1175">
        <f>CSV_CR_SCEN!CF230</f>
        <v>0.15000000000000002</v>
      </c>
      <c r="T147" s="1127">
        <f>CSV_CR_SCEN!CG230</f>
        <v>0.1</v>
      </c>
    </row>
    <row r="148" spans="2:20" ht="19.5" customHeight="1">
      <c r="B148" s="1159" t="s">
        <v>154</v>
      </c>
      <c r="C148" s="1160">
        <v>2025</v>
      </c>
      <c r="D148" s="1162"/>
      <c r="E148" s="96"/>
      <c r="F148" s="432" t="s">
        <v>403</v>
      </c>
      <c r="G148" s="1173">
        <f>CSV_CR_SCEN!AE231</f>
        <v>0</v>
      </c>
      <c r="H148" s="1174">
        <f>CSV_CR_SCEN!AF231</f>
        <v>0</v>
      </c>
      <c r="I148" s="1174">
        <f>CSV_CR_SCEN!AG231</f>
        <v>0</v>
      </c>
      <c r="J148" s="1174">
        <f>CSV_CR_SCEN!AH231</f>
        <v>0</v>
      </c>
      <c r="K148" s="1175">
        <f>CSV_CR_SCEN!BU231</f>
        <v>0</v>
      </c>
      <c r="L148" s="1175">
        <f>CSV_CR_SCEN!BW231</f>
        <v>0</v>
      </c>
      <c r="M148" s="1175">
        <f>CSV_CR_SCEN!BX231</f>
        <v>0</v>
      </c>
      <c r="N148" s="1175">
        <f>CSV_CR_SCEN!BV231</f>
        <v>0.1</v>
      </c>
      <c r="O148" s="1175">
        <f>CSV_CR_SCEN!BY231</f>
        <v>0</v>
      </c>
      <c r="P148" s="1175">
        <f>CSV_CR_SCEN!BZ231</f>
        <v>0</v>
      </c>
      <c r="Q148" s="1175">
        <f>CSV_CR_SCEN!CA231</f>
        <v>0</v>
      </c>
      <c r="R148" s="1175">
        <f>CSV_CR_SCEN!CE231</f>
        <v>0</v>
      </c>
      <c r="S148" s="1175">
        <f>CSV_CR_SCEN!CF231</f>
        <v>0.15000000000000002</v>
      </c>
      <c r="T148" s="1127">
        <f>CSV_CR_SCEN!CG231</f>
        <v>0.1</v>
      </c>
    </row>
    <row r="149" spans="2:20" ht="19.5" customHeight="1">
      <c r="B149" s="1159" t="s">
        <v>154</v>
      </c>
      <c r="C149" s="1160">
        <v>2025</v>
      </c>
      <c r="D149" s="1162" t="s">
        <v>21</v>
      </c>
      <c r="E149" s="96"/>
      <c r="F149" s="430" t="s">
        <v>180</v>
      </c>
      <c r="G149" s="1173">
        <f>CSV_CR_SCEN!AE232</f>
        <v>0</v>
      </c>
      <c r="H149" s="1174">
        <f>CSV_CR_SCEN!AF232</f>
        <v>0</v>
      </c>
      <c r="I149" s="1174">
        <f>CSV_CR_SCEN!AG232</f>
        <v>0</v>
      </c>
      <c r="J149" s="1174">
        <f>CSV_CR_SCEN!AH232</f>
        <v>0</v>
      </c>
      <c r="K149" s="1175">
        <f>CSV_CR_SCEN!BU232</f>
        <v>0</v>
      </c>
      <c r="L149" s="1175">
        <f>CSV_CR_SCEN!BW232</f>
        <v>0</v>
      </c>
      <c r="M149" s="1175">
        <f>CSV_CR_SCEN!BX232</f>
        <v>0</v>
      </c>
      <c r="N149" s="1175">
        <f>CSV_CR_SCEN!BV232</f>
        <v>0.1</v>
      </c>
      <c r="O149" s="1175">
        <f>CSV_CR_SCEN!BY232</f>
        <v>0</v>
      </c>
      <c r="P149" s="1175">
        <f>CSV_CR_SCEN!BZ232</f>
        <v>0</v>
      </c>
      <c r="Q149" s="1175">
        <f>CSV_CR_SCEN!CA232</f>
        <v>0</v>
      </c>
      <c r="R149" s="1175">
        <f>CSV_CR_SCEN!CE232</f>
        <v>0</v>
      </c>
      <c r="S149" s="1175">
        <f>CSV_CR_SCEN!CF232</f>
        <v>0.15000000000000002</v>
      </c>
      <c r="T149" s="1127">
        <f>CSV_CR_SCEN!CG232</f>
        <v>0.1</v>
      </c>
    </row>
    <row r="150" spans="2:20" ht="19.5" customHeight="1">
      <c r="B150" s="1159" t="s">
        <v>154</v>
      </c>
      <c r="C150" s="1160">
        <v>2025</v>
      </c>
      <c r="D150" s="1162" t="s">
        <v>22</v>
      </c>
      <c r="E150" s="96"/>
      <c r="F150" s="430" t="s">
        <v>150</v>
      </c>
      <c r="G150" s="1173">
        <f>CSV_CR_SCEN!AE233</f>
        <v>2.3407522742302099E-3</v>
      </c>
      <c r="H150" s="1174">
        <f>CSV_CR_SCEN!AF233</f>
        <v>8.2447978937351309E-3</v>
      </c>
      <c r="I150" s="1174">
        <f>CSV_CR_SCEN!AG233</f>
        <v>0</v>
      </c>
      <c r="J150" s="1174">
        <f>CSV_CR_SCEN!AH233</f>
        <v>7.975208601268307E-3</v>
      </c>
      <c r="K150" s="1175">
        <f>CSV_CR_SCEN!BU233</f>
        <v>7.2312633545811257E-3</v>
      </c>
      <c r="L150" s="1175">
        <f>CSV_CR_SCEN!BW233</f>
        <v>0</v>
      </c>
      <c r="M150" s="1175">
        <f>CSV_CR_SCEN!BX233</f>
        <v>7.0433071170863878E-3</v>
      </c>
      <c r="N150" s="1175">
        <f>CSV_CR_SCEN!BV233</f>
        <v>0.1</v>
      </c>
      <c r="O150" s="1175">
        <f>CSV_CR_SCEN!BY233</f>
        <v>0</v>
      </c>
      <c r="P150" s="1175">
        <f>CSV_CR_SCEN!BZ233</f>
        <v>0.1</v>
      </c>
      <c r="Q150" s="1175">
        <f>CSV_CR_SCEN!CA233</f>
        <v>0.1</v>
      </c>
      <c r="R150" s="1175">
        <f>CSV_CR_SCEN!CE233</f>
        <v>0.15000000000000002</v>
      </c>
      <c r="S150" s="1175">
        <f>CSV_CR_SCEN!CF233</f>
        <v>0.15000000000000002</v>
      </c>
      <c r="T150" s="1127">
        <f>CSV_CR_SCEN!CG233</f>
        <v>0.1</v>
      </c>
    </row>
    <row r="151" spans="2:20" ht="19.5" customHeight="1">
      <c r="B151" s="1159" t="s">
        <v>154</v>
      </c>
      <c r="C151" s="1160">
        <v>2025</v>
      </c>
      <c r="D151" s="1162" t="s">
        <v>23</v>
      </c>
      <c r="E151" s="96"/>
      <c r="F151" s="430" t="s">
        <v>151</v>
      </c>
      <c r="G151" s="1173">
        <f>CSV_CR_SCEN!AE234</f>
        <v>0</v>
      </c>
      <c r="H151" s="1174">
        <f>CSV_CR_SCEN!AF234</f>
        <v>0</v>
      </c>
      <c r="I151" s="1174">
        <f>CSV_CR_SCEN!AG234</f>
        <v>0</v>
      </c>
      <c r="J151" s="1174">
        <f>CSV_CR_SCEN!AH234</f>
        <v>0</v>
      </c>
      <c r="K151" s="1175">
        <f>CSV_CR_SCEN!BU234</f>
        <v>0</v>
      </c>
      <c r="L151" s="1175">
        <f>CSV_CR_SCEN!BW234</f>
        <v>0</v>
      </c>
      <c r="M151" s="1175">
        <f>CSV_CR_SCEN!BX234</f>
        <v>0</v>
      </c>
      <c r="N151" s="1175">
        <f>CSV_CR_SCEN!BV234</f>
        <v>0</v>
      </c>
      <c r="O151" s="1175">
        <f>CSV_CR_SCEN!BY234</f>
        <v>0</v>
      </c>
      <c r="P151" s="1175">
        <f>CSV_CR_SCEN!BZ234</f>
        <v>0</v>
      </c>
      <c r="Q151" s="1175">
        <f>CSV_CR_SCEN!CA234</f>
        <v>0</v>
      </c>
      <c r="R151" s="1175">
        <f>CSV_CR_SCEN!CE234</f>
        <v>0</v>
      </c>
      <c r="S151" s="1175">
        <f>CSV_CR_SCEN!CF234</f>
        <v>0</v>
      </c>
      <c r="T151" s="1127">
        <f>CSV_CR_SCEN!CG234</f>
        <v>0</v>
      </c>
    </row>
    <row r="152" spans="2:20" ht="19.5" customHeight="1">
      <c r="B152" s="1159" t="s">
        <v>154</v>
      </c>
      <c r="C152" s="1160">
        <v>2025</v>
      </c>
      <c r="D152" s="1162" t="s">
        <v>24</v>
      </c>
      <c r="E152" s="96"/>
      <c r="F152" s="430" t="s">
        <v>152</v>
      </c>
      <c r="G152" s="1173">
        <f>CSV_CR_SCEN!AE235</f>
        <v>0</v>
      </c>
      <c r="H152" s="1174">
        <f>CSV_CR_SCEN!AF235</f>
        <v>0</v>
      </c>
      <c r="I152" s="1174">
        <f>CSV_CR_SCEN!AG235</f>
        <v>0</v>
      </c>
      <c r="J152" s="1174">
        <f>CSV_CR_SCEN!AH235</f>
        <v>0</v>
      </c>
      <c r="K152" s="1175">
        <f>CSV_CR_SCEN!BU235</f>
        <v>0</v>
      </c>
      <c r="L152" s="1175">
        <f>CSV_CR_SCEN!BW235</f>
        <v>0</v>
      </c>
      <c r="M152" s="1175">
        <f>CSV_CR_SCEN!BX235</f>
        <v>0</v>
      </c>
      <c r="N152" s="1175">
        <f>CSV_CR_SCEN!BV235</f>
        <v>0</v>
      </c>
      <c r="O152" s="1175">
        <f>CSV_CR_SCEN!BY235</f>
        <v>0</v>
      </c>
      <c r="P152" s="1175">
        <f>CSV_CR_SCEN!BZ235</f>
        <v>0</v>
      </c>
      <c r="Q152" s="1175">
        <f>CSV_CR_SCEN!CA235</f>
        <v>0</v>
      </c>
      <c r="R152" s="1175">
        <f>CSV_CR_SCEN!CE235</f>
        <v>0</v>
      </c>
      <c r="S152" s="1175">
        <f>CSV_CR_SCEN!CF235</f>
        <v>0</v>
      </c>
      <c r="T152" s="1127">
        <f>CSV_CR_SCEN!CG235</f>
        <v>0</v>
      </c>
    </row>
    <row r="153" spans="2:20" ht="19.5" customHeight="1">
      <c r="B153" s="1159" t="s">
        <v>154</v>
      </c>
      <c r="C153" s="1160">
        <v>2025</v>
      </c>
      <c r="D153" s="1162" t="s">
        <v>17</v>
      </c>
      <c r="E153" s="96"/>
      <c r="F153" s="430" t="s">
        <v>145</v>
      </c>
      <c r="G153" s="1173">
        <f>CSV_CR_SCEN!AE236</f>
        <v>0</v>
      </c>
      <c r="H153" s="1174">
        <f>CSV_CR_SCEN!AF236</f>
        <v>0</v>
      </c>
      <c r="I153" s="1174">
        <f>CSV_CR_SCEN!AG236</f>
        <v>0</v>
      </c>
      <c r="J153" s="1174">
        <f>CSV_CR_SCEN!AH236</f>
        <v>0</v>
      </c>
      <c r="K153" s="1175">
        <f>CSV_CR_SCEN!BU236</f>
        <v>0</v>
      </c>
      <c r="L153" s="1175">
        <f>CSV_CR_SCEN!BW236</f>
        <v>0</v>
      </c>
      <c r="M153" s="1175">
        <f>CSV_CR_SCEN!BX236</f>
        <v>0</v>
      </c>
      <c r="N153" s="1175">
        <f>CSV_CR_SCEN!BV236</f>
        <v>0.1</v>
      </c>
      <c r="O153" s="1175">
        <f>CSV_CR_SCEN!BY236</f>
        <v>0</v>
      </c>
      <c r="P153" s="1175">
        <f>CSV_CR_SCEN!BZ236</f>
        <v>0</v>
      </c>
      <c r="Q153" s="1175">
        <f>CSV_CR_SCEN!CA236</f>
        <v>0</v>
      </c>
      <c r="R153" s="1175">
        <f>CSV_CR_SCEN!CE236</f>
        <v>0</v>
      </c>
      <c r="S153" s="1175">
        <f>CSV_CR_SCEN!CF236</f>
        <v>0.15000000000000002</v>
      </c>
      <c r="T153" s="1127">
        <f>CSV_CR_SCEN!CG236</f>
        <v>0.1</v>
      </c>
    </row>
    <row r="154" spans="2:20" ht="19.5" customHeight="1">
      <c r="B154" s="1159" t="s">
        <v>154</v>
      </c>
      <c r="C154" s="1160">
        <v>2025</v>
      </c>
      <c r="D154" s="1162" t="s">
        <v>13</v>
      </c>
      <c r="E154" s="96"/>
      <c r="F154" s="430" t="s">
        <v>181</v>
      </c>
      <c r="G154" s="1173">
        <f>CSV_CR_SCEN!AE237</f>
        <v>0</v>
      </c>
      <c r="H154" s="1174">
        <f>CSV_CR_SCEN!AF237</f>
        <v>0</v>
      </c>
      <c r="I154" s="1174">
        <f>CSV_CR_SCEN!AG237</f>
        <v>0</v>
      </c>
      <c r="J154" s="1174">
        <f>CSV_CR_SCEN!AH237</f>
        <v>0</v>
      </c>
      <c r="K154" s="1175">
        <f>CSV_CR_SCEN!BU237</f>
        <v>0</v>
      </c>
      <c r="L154" s="1175">
        <f>CSV_CR_SCEN!BW237</f>
        <v>0</v>
      </c>
      <c r="M154" s="1175">
        <f>CSV_CR_SCEN!BX237</f>
        <v>0</v>
      </c>
      <c r="N154" s="1175">
        <f>CSV_CR_SCEN!BV237</f>
        <v>0</v>
      </c>
      <c r="O154" s="1175">
        <f>CSV_CR_SCEN!BY237</f>
        <v>0</v>
      </c>
      <c r="P154" s="1175">
        <f>CSV_CR_SCEN!BZ237</f>
        <v>0</v>
      </c>
      <c r="Q154" s="1175">
        <f>CSV_CR_SCEN!CA237</f>
        <v>0</v>
      </c>
      <c r="R154" s="1175">
        <f>CSV_CR_SCEN!CE237</f>
        <v>0</v>
      </c>
      <c r="S154" s="1175">
        <f>CSV_CR_SCEN!CF237</f>
        <v>0</v>
      </c>
      <c r="T154" s="1127">
        <f>CSV_CR_SCEN!CG237</f>
        <v>0</v>
      </c>
    </row>
    <row r="155" spans="2:20" ht="19.5" customHeight="1">
      <c r="B155" s="1159" t="s">
        <v>154</v>
      </c>
      <c r="C155" s="1160">
        <v>2025</v>
      </c>
      <c r="D155" s="1162" t="s">
        <v>13</v>
      </c>
      <c r="E155" s="108" t="s">
        <v>98</v>
      </c>
      <c r="F155" s="432" t="s">
        <v>146</v>
      </c>
      <c r="G155" s="1173">
        <f>CSV_CR_SCEN!AE238</f>
        <v>2.3407522742302099E-3</v>
      </c>
      <c r="H155" s="1174">
        <f>CSV_CR_SCEN!AF238</f>
        <v>8.2447978937351309E-3</v>
      </c>
      <c r="I155" s="1174">
        <f>CSV_CR_SCEN!AG238</f>
        <v>0</v>
      </c>
      <c r="J155" s="1174">
        <f>CSV_CR_SCEN!AH238</f>
        <v>7.975208601268307E-3</v>
      </c>
      <c r="K155" s="1175">
        <f>CSV_CR_SCEN!BU238</f>
        <v>7.2312633545811257E-3</v>
      </c>
      <c r="L155" s="1175">
        <f>CSV_CR_SCEN!BW238</f>
        <v>0</v>
      </c>
      <c r="M155" s="1175">
        <f>CSV_CR_SCEN!BX238</f>
        <v>7.0433071170863878E-3</v>
      </c>
      <c r="N155" s="1175">
        <f>CSV_CR_SCEN!BV238</f>
        <v>0.1</v>
      </c>
      <c r="O155" s="1175">
        <f>CSV_CR_SCEN!BY238</f>
        <v>0</v>
      </c>
      <c r="P155" s="1175">
        <f>CSV_CR_SCEN!BZ238</f>
        <v>0.1</v>
      </c>
      <c r="Q155" s="1175">
        <f>CSV_CR_SCEN!CA238</f>
        <v>0.1</v>
      </c>
      <c r="R155" s="1175">
        <f>CSV_CR_SCEN!CE238</f>
        <v>0.15000000000000002</v>
      </c>
      <c r="S155" s="1175">
        <f>CSV_CR_SCEN!CF238</f>
        <v>0.15000000000000002</v>
      </c>
      <c r="T155" s="1127">
        <f>CSV_CR_SCEN!CG238</f>
        <v>0.1</v>
      </c>
    </row>
    <row r="156" spans="2:20" ht="19.5" customHeight="1">
      <c r="B156" s="1159" t="s">
        <v>154</v>
      </c>
      <c r="C156" s="1160">
        <v>2025</v>
      </c>
      <c r="D156" s="1162" t="s">
        <v>19</v>
      </c>
      <c r="E156" s="96"/>
      <c r="F156" s="432" t="s">
        <v>153</v>
      </c>
      <c r="G156" s="1173">
        <f>CSV_CR_SCEN!AE239</f>
        <v>2.3407522742302099E-3</v>
      </c>
      <c r="H156" s="1174">
        <f>CSV_CR_SCEN!AF239</f>
        <v>8.2447978937351309E-3</v>
      </c>
      <c r="I156" s="1174">
        <f>CSV_CR_SCEN!AG239</f>
        <v>0</v>
      </c>
      <c r="J156" s="1174">
        <f>CSV_CR_SCEN!AH239</f>
        <v>7.975208601268307E-3</v>
      </c>
      <c r="K156" s="1175">
        <f>CSV_CR_SCEN!BU239</f>
        <v>7.2312633545811257E-3</v>
      </c>
      <c r="L156" s="1175">
        <f>CSV_CR_SCEN!BW239</f>
        <v>0</v>
      </c>
      <c r="M156" s="1175">
        <f>CSV_CR_SCEN!BX239</f>
        <v>7.0433071170863878E-3</v>
      </c>
      <c r="N156" s="1175">
        <f>CSV_CR_SCEN!BV239</f>
        <v>0.1</v>
      </c>
      <c r="O156" s="1175">
        <f>CSV_CR_SCEN!BY239</f>
        <v>0</v>
      </c>
      <c r="P156" s="1175">
        <f>CSV_CR_SCEN!BZ239</f>
        <v>0.1</v>
      </c>
      <c r="Q156" s="1175">
        <f>CSV_CR_SCEN!CA239</f>
        <v>0.1</v>
      </c>
      <c r="R156" s="1175">
        <f>CSV_CR_SCEN!CE239</f>
        <v>0.15000000000000002</v>
      </c>
      <c r="S156" s="1175">
        <f>CSV_CR_SCEN!CF239</f>
        <v>0.15000000000000002</v>
      </c>
      <c r="T156" s="1127">
        <f>CSV_CR_SCEN!CG239</f>
        <v>0.1</v>
      </c>
    </row>
    <row r="157" spans="2:20" ht="19.5" customHeight="1">
      <c r="B157" s="1159" t="s">
        <v>154</v>
      </c>
      <c r="C157" s="1160">
        <v>2025</v>
      </c>
      <c r="D157" s="1162" t="s">
        <v>19</v>
      </c>
      <c r="E157" s="108" t="s">
        <v>98</v>
      </c>
      <c r="F157" s="430" t="s">
        <v>148</v>
      </c>
      <c r="G157" s="1173">
        <f>CSV_CR_SCEN!AE240</f>
        <v>0</v>
      </c>
      <c r="H157" s="1174">
        <f>CSV_CR_SCEN!AF240</f>
        <v>0</v>
      </c>
      <c r="I157" s="1174">
        <f>CSV_CR_SCEN!AG240</f>
        <v>0</v>
      </c>
      <c r="J157" s="1174">
        <f>CSV_CR_SCEN!AH240</f>
        <v>0</v>
      </c>
      <c r="K157" s="1175">
        <f>CSV_CR_SCEN!BU240</f>
        <v>0</v>
      </c>
      <c r="L157" s="1175">
        <f>CSV_CR_SCEN!BW240</f>
        <v>0</v>
      </c>
      <c r="M157" s="1175">
        <f>CSV_CR_SCEN!BX240</f>
        <v>0</v>
      </c>
      <c r="N157" s="1175">
        <f>CSV_CR_SCEN!BV240</f>
        <v>0</v>
      </c>
      <c r="O157" s="1175">
        <f>CSV_CR_SCEN!BY240</f>
        <v>0</v>
      </c>
      <c r="P157" s="1175">
        <f>CSV_CR_SCEN!BZ240</f>
        <v>0</v>
      </c>
      <c r="Q157" s="1175">
        <f>CSV_CR_SCEN!CA240</f>
        <v>0</v>
      </c>
      <c r="R157" s="1175">
        <f>CSV_CR_SCEN!CE240</f>
        <v>0</v>
      </c>
      <c r="S157" s="1175">
        <f>CSV_CR_SCEN!CF240</f>
        <v>0</v>
      </c>
      <c r="T157" s="1127">
        <f>CSV_CR_SCEN!CG240</f>
        <v>0</v>
      </c>
    </row>
    <row r="158" spans="2:20" ht="19.5" customHeight="1">
      <c r="B158" s="1159" t="s">
        <v>154</v>
      </c>
      <c r="C158" s="1160">
        <v>2025</v>
      </c>
      <c r="D158" s="1162" t="s">
        <v>25</v>
      </c>
      <c r="E158" s="96"/>
      <c r="F158" s="432" t="s">
        <v>146</v>
      </c>
      <c r="G158" s="1173">
        <f>CSV_CR_SCEN!AE241</f>
        <v>2.3407522742302099E-3</v>
      </c>
      <c r="H158" s="1174">
        <f>CSV_CR_SCEN!AF241</f>
        <v>8.2447978937351309E-3</v>
      </c>
      <c r="I158" s="1174">
        <f>CSV_CR_SCEN!AG241</f>
        <v>0</v>
      </c>
      <c r="J158" s="1174">
        <f>CSV_CR_SCEN!AH241</f>
        <v>7.975208601268307E-3</v>
      </c>
      <c r="K158" s="1175">
        <f>CSV_CR_SCEN!BU241</f>
        <v>7.2312633545811257E-3</v>
      </c>
      <c r="L158" s="1175">
        <f>CSV_CR_SCEN!BW241</f>
        <v>0</v>
      </c>
      <c r="M158" s="1175">
        <f>CSV_CR_SCEN!BX241</f>
        <v>7.0433071170863878E-3</v>
      </c>
      <c r="N158" s="1175">
        <f>CSV_CR_SCEN!BV241</f>
        <v>0.1</v>
      </c>
      <c r="O158" s="1175">
        <f>CSV_CR_SCEN!BY241</f>
        <v>0</v>
      </c>
      <c r="P158" s="1175">
        <f>CSV_CR_SCEN!BZ241</f>
        <v>0.1</v>
      </c>
      <c r="Q158" s="1175">
        <f>CSV_CR_SCEN!CA241</f>
        <v>0.1</v>
      </c>
      <c r="R158" s="1175">
        <f>CSV_CR_SCEN!CE241</f>
        <v>0.15000000000000002</v>
      </c>
      <c r="S158" s="1175">
        <f>CSV_CR_SCEN!CF241</f>
        <v>0.15000000000000002</v>
      </c>
      <c r="T158" s="1127">
        <f>CSV_CR_SCEN!CG241</f>
        <v>0.1</v>
      </c>
    </row>
    <row r="159" spans="2:20" ht="19.5" customHeight="1">
      <c r="B159" s="1159" t="s">
        <v>154</v>
      </c>
      <c r="C159" s="1160">
        <v>2025</v>
      </c>
      <c r="D159" s="1162" t="s">
        <v>25</v>
      </c>
      <c r="E159" s="108" t="s">
        <v>98</v>
      </c>
      <c r="F159" s="432" t="s">
        <v>186</v>
      </c>
      <c r="G159" s="1173">
        <f>CSV_CR_SCEN!AE242</f>
        <v>3.9911302726868507E-4</v>
      </c>
      <c r="H159" s="1174">
        <f>CSV_CR_SCEN!AF242</f>
        <v>3.5926507958188225E-3</v>
      </c>
      <c r="I159" s="1174">
        <f>CSV_CR_SCEN!AG242</f>
        <v>0</v>
      </c>
      <c r="J159" s="1174">
        <f>CSV_CR_SCEN!AH242</f>
        <v>6.2105754163300202E-3</v>
      </c>
      <c r="K159" s="1175">
        <f>CSV_CR_SCEN!BU242</f>
        <v>3.2258895053857975E-3</v>
      </c>
      <c r="L159" s="1175">
        <f>CSV_CR_SCEN!BW242</f>
        <v>0</v>
      </c>
      <c r="M159" s="1175">
        <f>CSV_CR_SCEN!BX242</f>
        <v>5.4927136379982876E-3</v>
      </c>
      <c r="N159" s="1175">
        <f>CSV_CR_SCEN!BV242</f>
        <v>0.1</v>
      </c>
      <c r="O159" s="1175">
        <f>CSV_CR_SCEN!BY242</f>
        <v>0</v>
      </c>
      <c r="P159" s="1175">
        <f>CSV_CR_SCEN!BZ242</f>
        <v>0.1</v>
      </c>
      <c r="Q159" s="1175">
        <f>CSV_CR_SCEN!CA242</f>
        <v>0.1</v>
      </c>
      <c r="R159" s="1175">
        <f>CSV_CR_SCEN!CE242</f>
        <v>0.15000000000000002</v>
      </c>
      <c r="S159" s="1175">
        <f>CSV_CR_SCEN!CF242</f>
        <v>0.15000000000000002</v>
      </c>
      <c r="T159" s="1127">
        <f>CSV_CR_SCEN!CG242</f>
        <v>0.1</v>
      </c>
    </row>
    <row r="160" spans="2:20" ht="19.5" customHeight="1">
      <c r="B160" s="1159" t="s">
        <v>154</v>
      </c>
      <c r="C160" s="1160">
        <v>2025</v>
      </c>
      <c r="D160" s="1162" t="s">
        <v>26</v>
      </c>
      <c r="E160" s="96"/>
      <c r="F160" s="430" t="s">
        <v>185</v>
      </c>
      <c r="G160" s="1173">
        <f>CSV_CR_SCEN!AE243</f>
        <v>0</v>
      </c>
      <c r="H160" s="1174">
        <f>CSV_CR_SCEN!AF243</f>
        <v>0</v>
      </c>
      <c r="I160" s="1174">
        <f>CSV_CR_SCEN!AG243</f>
        <v>0</v>
      </c>
      <c r="J160" s="1174">
        <f>CSV_CR_SCEN!AH243</f>
        <v>0</v>
      </c>
      <c r="K160" s="1175">
        <f>CSV_CR_SCEN!BU243</f>
        <v>0</v>
      </c>
      <c r="L160" s="1175">
        <f>CSV_CR_SCEN!BW243</f>
        <v>0</v>
      </c>
      <c r="M160" s="1175">
        <f>CSV_CR_SCEN!BX243</f>
        <v>0</v>
      </c>
      <c r="N160" s="1175">
        <f>CSV_CR_SCEN!BV243</f>
        <v>0</v>
      </c>
      <c r="O160" s="1175">
        <f>CSV_CR_SCEN!BY243</f>
        <v>0</v>
      </c>
      <c r="P160" s="1175">
        <f>CSV_CR_SCEN!BZ243</f>
        <v>0</v>
      </c>
      <c r="Q160" s="1175">
        <f>CSV_CR_SCEN!CA243</f>
        <v>0</v>
      </c>
      <c r="R160" s="1175">
        <f>CSV_CR_SCEN!CE243</f>
        <v>0</v>
      </c>
      <c r="S160" s="1175">
        <f>CSV_CR_SCEN!CF243</f>
        <v>0</v>
      </c>
      <c r="T160" s="1127">
        <f>CSV_CR_SCEN!CG243</f>
        <v>0</v>
      </c>
    </row>
    <row r="161" spans="2:20" ht="19.5" customHeight="1">
      <c r="B161" s="1159" t="s">
        <v>154</v>
      </c>
      <c r="C161" s="1160">
        <v>2025</v>
      </c>
      <c r="D161" s="1162" t="s">
        <v>27</v>
      </c>
      <c r="E161" s="96"/>
      <c r="F161" s="432" t="s">
        <v>401</v>
      </c>
      <c r="G161" s="1173">
        <f>CSV_CR_SCEN!AE244</f>
        <v>2.3407522742302099E-3</v>
      </c>
      <c r="H161" s="1174">
        <f>CSV_CR_SCEN!AF244</f>
        <v>8.2447978937351309E-3</v>
      </c>
      <c r="I161" s="1174">
        <f>CSV_CR_SCEN!AG244</f>
        <v>0</v>
      </c>
      <c r="J161" s="1174">
        <f>CSV_CR_SCEN!AH244</f>
        <v>7.975208601268307E-3</v>
      </c>
      <c r="K161" s="1175">
        <f>CSV_CR_SCEN!BU244</f>
        <v>7.2312633545811257E-3</v>
      </c>
      <c r="L161" s="1175">
        <f>CSV_CR_SCEN!BW244</f>
        <v>0</v>
      </c>
      <c r="M161" s="1175">
        <f>CSV_CR_SCEN!BX244</f>
        <v>7.0433071170863878E-3</v>
      </c>
      <c r="N161" s="1175">
        <f>CSV_CR_SCEN!BV244</f>
        <v>0.1</v>
      </c>
      <c r="O161" s="1175">
        <f>CSV_CR_SCEN!BY244</f>
        <v>0</v>
      </c>
      <c r="P161" s="1175">
        <f>CSV_CR_SCEN!BZ244</f>
        <v>0.1</v>
      </c>
      <c r="Q161" s="1175">
        <f>CSV_CR_SCEN!CA244</f>
        <v>0.1</v>
      </c>
      <c r="R161" s="1175">
        <f>CSV_CR_SCEN!CE244</f>
        <v>0.15000000000000002</v>
      </c>
      <c r="S161" s="1175">
        <f>CSV_CR_SCEN!CF244</f>
        <v>0.15000000000000002</v>
      </c>
      <c r="T161" s="1127">
        <f>CSV_CR_SCEN!CG244</f>
        <v>0.1</v>
      </c>
    </row>
    <row r="162" spans="2:20" ht="19.5" customHeight="1">
      <c r="B162" s="1159" t="s">
        <v>154</v>
      </c>
      <c r="C162" s="1160">
        <v>2025</v>
      </c>
      <c r="D162" s="1162" t="s">
        <v>28</v>
      </c>
      <c r="E162" s="96"/>
      <c r="F162" s="432" t="s">
        <v>146</v>
      </c>
      <c r="G162" s="1173">
        <f>CSV_CR_SCEN!AE245</f>
        <v>2.3407522742302099E-3</v>
      </c>
      <c r="H162" s="1174">
        <f>CSV_CR_SCEN!AF245</f>
        <v>8.2447978937351309E-3</v>
      </c>
      <c r="I162" s="1174">
        <f>CSV_CR_SCEN!AG245</f>
        <v>0</v>
      </c>
      <c r="J162" s="1174">
        <f>CSV_CR_SCEN!AH245</f>
        <v>7.975208601268307E-3</v>
      </c>
      <c r="K162" s="1175">
        <f>CSV_CR_SCEN!BU245</f>
        <v>7.2312633545811257E-3</v>
      </c>
      <c r="L162" s="1175">
        <f>CSV_CR_SCEN!BW245</f>
        <v>0</v>
      </c>
      <c r="M162" s="1175">
        <f>CSV_CR_SCEN!BX245</f>
        <v>7.0433071170863878E-3</v>
      </c>
      <c r="N162" s="1175">
        <f>CSV_CR_SCEN!BV245</f>
        <v>0.1</v>
      </c>
      <c r="O162" s="1175">
        <f>CSV_CR_SCEN!BY245</f>
        <v>0</v>
      </c>
      <c r="P162" s="1175">
        <f>CSV_CR_SCEN!BZ245</f>
        <v>0.1</v>
      </c>
      <c r="Q162" s="1175">
        <f>CSV_CR_SCEN!CA245</f>
        <v>0.1</v>
      </c>
      <c r="R162" s="1175">
        <f>CSV_CR_SCEN!CE245</f>
        <v>0.15000000000000002</v>
      </c>
      <c r="S162" s="1175">
        <f>CSV_CR_SCEN!CF245</f>
        <v>0.15000000000000002</v>
      </c>
      <c r="T162" s="1127">
        <f>CSV_CR_SCEN!CG245</f>
        <v>0.1</v>
      </c>
    </row>
    <row r="163" spans="2:20" ht="19.5" customHeight="1">
      <c r="B163" s="1159" t="s">
        <v>154</v>
      </c>
      <c r="C163" s="1160">
        <v>2025</v>
      </c>
      <c r="D163" s="1162" t="s">
        <v>29</v>
      </c>
      <c r="E163" s="96"/>
      <c r="F163" s="432" t="s">
        <v>186</v>
      </c>
      <c r="G163" s="1173">
        <f>CSV_CR_SCEN!AE246</f>
        <v>3.9911302726868507E-4</v>
      </c>
      <c r="H163" s="1174">
        <f>CSV_CR_SCEN!AF246</f>
        <v>3.5926507958188225E-3</v>
      </c>
      <c r="I163" s="1174">
        <f>CSV_CR_SCEN!AG246</f>
        <v>0</v>
      </c>
      <c r="J163" s="1174">
        <f>CSV_CR_SCEN!AH246</f>
        <v>6.2105754163300202E-3</v>
      </c>
      <c r="K163" s="1175">
        <f>CSV_CR_SCEN!BU246</f>
        <v>3.2258895053857975E-3</v>
      </c>
      <c r="L163" s="1175">
        <f>CSV_CR_SCEN!BW246</f>
        <v>0</v>
      </c>
      <c r="M163" s="1175">
        <f>CSV_CR_SCEN!BX246</f>
        <v>5.4927136379982876E-3</v>
      </c>
      <c r="N163" s="1175">
        <f>CSV_CR_SCEN!BV246</f>
        <v>0.1</v>
      </c>
      <c r="O163" s="1175">
        <f>CSV_CR_SCEN!BY246</f>
        <v>0</v>
      </c>
      <c r="P163" s="1175">
        <f>CSV_CR_SCEN!BZ246</f>
        <v>0.1</v>
      </c>
      <c r="Q163" s="1175">
        <f>CSV_CR_SCEN!CA246</f>
        <v>0.1</v>
      </c>
      <c r="R163" s="1175">
        <f>CSV_CR_SCEN!CE246</f>
        <v>0.15000000000000002</v>
      </c>
      <c r="S163" s="1175">
        <f>CSV_CR_SCEN!CF246</f>
        <v>0.15000000000000002</v>
      </c>
      <c r="T163" s="1127">
        <f>CSV_CR_SCEN!CG246</f>
        <v>0.1</v>
      </c>
    </row>
    <row r="164" spans="2:20" ht="19.5" customHeight="1">
      <c r="B164" s="1159" t="s">
        <v>154</v>
      </c>
      <c r="C164" s="1160">
        <v>2025</v>
      </c>
      <c r="D164" s="1162" t="s">
        <v>5</v>
      </c>
      <c r="E164" s="96"/>
      <c r="F164" s="253" t="s">
        <v>173</v>
      </c>
      <c r="G164" s="1173">
        <f>CSV_CR_SCEN!AE247</f>
        <v>0</v>
      </c>
      <c r="H164" s="1174">
        <f>CSV_CR_SCEN!AF247</f>
        <v>0</v>
      </c>
      <c r="I164" s="1174">
        <f>CSV_CR_SCEN!AG247</f>
        <v>0</v>
      </c>
      <c r="J164" s="1174">
        <f>CSV_CR_SCEN!AH247</f>
        <v>0</v>
      </c>
      <c r="K164" s="1175">
        <f>CSV_CR_SCEN!BU247</f>
        <v>0</v>
      </c>
      <c r="L164" s="1175">
        <f>CSV_CR_SCEN!BW247</f>
        <v>0</v>
      </c>
      <c r="M164" s="1175">
        <f>CSV_CR_SCEN!BX247</f>
        <v>0</v>
      </c>
      <c r="N164" s="1175">
        <f>CSV_CR_SCEN!BV247</f>
        <v>0</v>
      </c>
      <c r="O164" s="1175">
        <f>CSV_CR_SCEN!BY247</f>
        <v>0</v>
      </c>
      <c r="P164" s="1175">
        <f>CSV_CR_SCEN!BZ247</f>
        <v>0</v>
      </c>
      <c r="Q164" s="1175">
        <f>CSV_CR_SCEN!CA247</f>
        <v>0</v>
      </c>
      <c r="R164" s="1175">
        <f>CSV_CR_SCEN!CE247</f>
        <v>0</v>
      </c>
      <c r="S164" s="1175">
        <f>CSV_CR_SCEN!CF247</f>
        <v>0</v>
      </c>
      <c r="T164" s="1127">
        <f>CSV_CR_SCEN!CG247</f>
        <v>0</v>
      </c>
    </row>
    <row r="165" spans="2:20" ht="19.5" customHeight="1" thickBot="1">
      <c r="B165" s="1164" t="s">
        <v>154</v>
      </c>
      <c r="C165" s="1160">
        <v>2025</v>
      </c>
      <c r="D165" s="1163" t="s">
        <v>87</v>
      </c>
      <c r="E165" s="297"/>
      <c r="F165" s="1124" t="s">
        <v>144</v>
      </c>
      <c r="G165" s="1176">
        <f>CSV_CR_SCEN!AE248</f>
        <v>0</v>
      </c>
      <c r="H165" s="1177">
        <f>CSV_CR_SCEN!AF248</f>
        <v>0</v>
      </c>
      <c r="I165" s="1177">
        <f>CSV_CR_SCEN!AG248</f>
        <v>0</v>
      </c>
      <c r="J165" s="1177">
        <f>CSV_CR_SCEN!AH248</f>
        <v>0</v>
      </c>
      <c r="K165" s="1178">
        <f>CSV_CR_SCEN!BU248</f>
        <v>0</v>
      </c>
      <c r="L165" s="1178">
        <f>CSV_CR_SCEN!BW248</f>
        <v>0</v>
      </c>
      <c r="M165" s="1178">
        <f>CSV_CR_SCEN!BX248</f>
        <v>0</v>
      </c>
      <c r="N165" s="1178">
        <f>CSV_CR_SCEN!BV248</f>
        <v>0</v>
      </c>
      <c r="O165" s="1178">
        <f>CSV_CR_SCEN!BY248</f>
        <v>0</v>
      </c>
      <c r="P165" s="1178">
        <f>CSV_CR_SCEN!BZ248</f>
        <v>0</v>
      </c>
      <c r="Q165" s="1178">
        <f>CSV_CR_SCEN!CA248</f>
        <v>0</v>
      </c>
      <c r="R165" s="1178">
        <f>CSV_CR_SCEN!CE248</f>
        <v>0</v>
      </c>
      <c r="S165" s="1178">
        <f>CSV_CR_SCEN!CF248</f>
        <v>0</v>
      </c>
      <c r="T165" s="1131">
        <f>CSV_CR_SCEN!CG248</f>
        <v>0</v>
      </c>
    </row>
  </sheetData>
  <mergeCells count="1">
    <mergeCell ref="G9:T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3D89AEDC-E80A-47BD-BE99-E38B853411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Instrukcije</vt:lpstr>
      <vt:lpstr>Input</vt:lpstr>
      <vt:lpstr>SCENARIO</vt:lpstr>
      <vt:lpstr>CR_REF</vt:lpstr>
      <vt:lpstr>IR_REF</vt:lpstr>
      <vt:lpstr>CSV_CR_SUM</vt:lpstr>
      <vt:lpstr>CSV_CR_SCEN</vt:lpstr>
      <vt:lpstr>CSV_CR_REA</vt:lpstr>
      <vt:lpstr>CSV_MR_SUM</vt:lpstr>
      <vt:lpstr>CSV_MR_FULL_REVAL</vt:lpstr>
      <vt:lpstr>CSV_MR_RESERVE</vt:lpstr>
      <vt:lpstr>CSV_NII_SUM</vt:lpstr>
      <vt:lpstr>CSV_NII_CALC</vt:lpstr>
      <vt:lpstr>CSV_OR_GEN</vt:lpstr>
      <vt:lpstr>CSV_REA_SUM</vt:lpstr>
      <vt:lpstr>CSV_NFCI_DIV</vt:lpstr>
      <vt:lpstr>CSV_P&amp;L</vt:lpstr>
      <vt:lpstr>CSV_CAP</vt:lpstr>
      <vt:lpstr>CSV_CAPMEAS</vt:lpstr>
      <vt:lpstr>TRA_SUM</vt:lpstr>
      <vt:lpstr>TRA_CR_STA</vt:lpstr>
      <vt:lpstr>TRA_CR_PAR</vt:lpstr>
      <vt:lpstr>CSV_OR_GEN!Print_Area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2017-06-07T12:23:11Z</dcterms:created>
  <dcterms:modified xsi:type="dcterms:W3CDTF">2023-03-28T13:39:41Z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{EB6A4512-BF44-4B81-B2AD-7FCD7BE2D4CB}</vt:lpwstr>
  </property>
</Properties>
</file>