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DACB2625-F0EC-4530-AF11-64C876E10FFE}" xr6:coauthVersionLast="47" xr6:coauthVersionMax="47" xr10:uidLastSave="{00000000-0000-0000-0000-000000000000}"/>
  <bookViews>
    <workbookView xWindow="-120" yWindow="-120" windowWidth="29040" windowHeight="15840" firstSheet="15" activeTab="25" xr2:uid="{00000000-000D-0000-FFFF-FFFF00000000}"/>
  </bookViews>
  <sheets>
    <sheet name="Pregled tabela" sheetId="80" r:id="rId1"/>
    <sheet name="Tabela 1" sheetId="55" r:id="rId2"/>
    <sheet name="Tabela 2" sheetId="2" r:id="rId3"/>
    <sheet name="Tabela 3" sheetId="3" r:id="rId4"/>
    <sheet name="Tabela 4" sheetId="79" r:id="rId5"/>
    <sheet name="Tabela 5" sheetId="4" r:id="rId6"/>
    <sheet name="Tabela 6" sheetId="5" r:id="rId7"/>
    <sheet name="Tabela 7" sheetId="7" r:id="rId8"/>
    <sheet name="Tabela 8" sheetId="8" r:id="rId9"/>
    <sheet name="Tabla 9" sheetId="9" r:id="rId10"/>
    <sheet name="Tabela 10" sheetId="10" r:id="rId11"/>
    <sheet name="Tabela 11" sheetId="11" r:id="rId12"/>
    <sheet name="Tabela 12" sheetId="12" r:id="rId13"/>
    <sheet name="Tabela 13" sheetId="118" r:id="rId14"/>
    <sheet name="Tabela 14" sheetId="13" r:id="rId15"/>
    <sheet name="Tabela 15" sheetId="14" r:id="rId16"/>
    <sheet name="Tabela 16" sheetId="54" r:id="rId17"/>
    <sheet name="Tabela 17" sheetId="15" r:id="rId18"/>
    <sheet name="Tabela 18" sheetId="16" r:id="rId19"/>
    <sheet name="Tabela 19" sheetId="17" r:id="rId20"/>
    <sheet name="Tabela 20" sheetId="18" r:id="rId21"/>
    <sheet name="Tabela 21" sheetId="22" r:id="rId22"/>
    <sheet name="Tabela 22" sheetId="67" r:id="rId23"/>
    <sheet name="Tabela 23" sheetId="68" r:id="rId24"/>
    <sheet name="Tabela 24" sheetId="23" r:id="rId25"/>
    <sheet name="Tabela 25" sheetId="69" r:id="rId26"/>
    <sheet name="Tabela 26" sheetId="119" r:id="rId27"/>
    <sheet name="Tabela 27 " sheetId="94" r:id="rId28"/>
    <sheet name="Tabela 28" sheetId="27" r:id="rId29"/>
    <sheet name="Tabela 29" sheetId="28" r:id="rId30"/>
    <sheet name="Tabela 30" sheetId="29" r:id="rId31"/>
    <sheet name="Tabela 31" sheetId="30" r:id="rId32"/>
    <sheet name="Tabela 32" sheetId="31" r:id="rId33"/>
    <sheet name="Tabela 33" sheetId="95" r:id="rId34"/>
    <sheet name="Tabela 34" sheetId="96" r:id="rId35"/>
    <sheet name="Tabela 35" sheetId="114" r:id="rId36"/>
    <sheet name="Tabela 36" sheetId="117" r:id="rId37"/>
    <sheet name="Tabela 37" sheetId="115" r:id="rId38"/>
    <sheet name="Tabela 38" sheetId="32" r:id="rId39"/>
    <sheet name="Tabela 39" sheetId="109" r:id="rId40"/>
    <sheet name="Tabela 40" sheetId="33" r:id="rId41"/>
    <sheet name="Tabela 41" sheetId="35" r:id="rId42"/>
    <sheet name="Tabela 42" sheetId="92" r:id="rId43"/>
    <sheet name="Tabela 43" sheetId="57" r:id="rId44"/>
    <sheet name="Tabela 44" sheetId="36" r:id="rId45"/>
    <sheet name="Tabela 45" sheetId="37" r:id="rId46"/>
    <sheet name="Tabela 46" sheetId="97" r:id="rId47"/>
    <sheet name="Tabela 47" sheetId="39" r:id="rId48"/>
    <sheet name="Tabela 48" sheetId="40" r:id="rId49"/>
    <sheet name="Tabela 49" sheetId="41" r:id="rId50"/>
    <sheet name="Tabela 50" sheetId="98" r:id="rId51"/>
    <sheet name="Tabela 51" sheetId="81" r:id="rId52"/>
    <sheet name="Tabela 52" sheetId="82" r:id="rId53"/>
    <sheet name="Tabela 53" sheetId="58" r:id="rId54"/>
    <sheet name="Tabela 54" sheetId="110" r:id="rId55"/>
    <sheet name="Tabela 55" sheetId="43" r:id="rId56"/>
    <sheet name="Tabela 56" sheetId="46" r:id="rId57"/>
    <sheet name="Tabela 57" sheetId="99" r:id="rId58"/>
    <sheet name="Tabela 58" sheetId="49" r:id="rId59"/>
    <sheet name="Tabela 59" sheetId="50" r:id="rId60"/>
    <sheet name="Tabela 60" sheetId="51" r:id="rId61"/>
    <sheet name="Tabela 61" sheetId="20" r:id="rId62"/>
  </sheets>
  <definedNames>
    <definedName name="_ftn1" localSheetId="10">'Tabela 10'!$B$16</definedName>
    <definedName name="_ftn2" localSheetId="40">'Tabela 40'!#REF!</definedName>
    <definedName name="_ftn3" localSheetId="40">'Tabela 40'!$B$13</definedName>
    <definedName name="_ftnref1" localSheetId="10">'Tabela 10'!$C$13</definedName>
    <definedName name="_Hlk125727381" localSheetId="36">'Tabela 36'!$B$5</definedName>
    <definedName name="_Hlk24466834" localSheetId="6">'Tabela 6'!$B$3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49" l="1"/>
  <c r="H15" i="49"/>
  <c r="F13" i="46"/>
  <c r="L12" i="82"/>
  <c r="L10" i="81"/>
  <c r="J26" i="35" l="1"/>
  <c r="D22" i="28" l="1"/>
  <c r="I11" i="79" l="1"/>
  <c r="I9" i="69"/>
  <c r="H11" i="20" l="1"/>
  <c r="I13" i="36" l="1"/>
  <c r="H13" i="36"/>
  <c r="D11" i="96" l="1"/>
  <c r="E12" i="57"/>
  <c r="F10" i="96"/>
  <c r="D18" i="49"/>
  <c r="F18" i="49"/>
  <c r="L14" i="41"/>
  <c r="H10" i="29" l="1"/>
  <c r="H18" i="28"/>
  <c r="H9" i="119" l="1"/>
  <c r="H10" i="119"/>
  <c r="H11" i="119"/>
  <c r="H12" i="119"/>
  <c r="H13" i="119"/>
  <c r="H14" i="119"/>
  <c r="H15" i="119"/>
  <c r="H8" i="119"/>
  <c r="F16" i="119"/>
  <c r="G10" i="119" s="1"/>
  <c r="D16" i="119"/>
  <c r="E9" i="119" s="1"/>
  <c r="D20" i="30"/>
  <c r="D19" i="30"/>
  <c r="D18" i="30"/>
  <c r="D17" i="30"/>
  <c r="D16" i="30"/>
  <c r="E16" i="30"/>
  <c r="G15" i="119" l="1"/>
  <c r="G14" i="119"/>
  <c r="G11" i="119"/>
  <c r="E15" i="119"/>
  <c r="E12" i="119"/>
  <c r="E11" i="119"/>
  <c r="E8" i="119"/>
  <c r="E14" i="119"/>
  <c r="E10" i="119"/>
  <c r="H16" i="119"/>
  <c r="E13" i="119"/>
  <c r="G13" i="119"/>
  <c r="G9" i="119"/>
  <c r="G8" i="119"/>
  <c r="G16" i="119" s="1"/>
  <c r="G12" i="119"/>
  <c r="E19" i="30"/>
  <c r="E18" i="30"/>
  <c r="E17" i="30"/>
  <c r="E20" i="30"/>
  <c r="E16" i="119" l="1"/>
  <c r="E12" i="9"/>
  <c r="E13" i="9"/>
  <c r="H12" i="9"/>
  <c r="H13" i="9"/>
  <c r="H20" i="28"/>
  <c r="H21" i="28"/>
  <c r="H19" i="28" l="1"/>
  <c r="H13" i="28"/>
  <c r="H11" i="28"/>
  <c r="H12" i="28"/>
  <c r="H13" i="12"/>
  <c r="H14" i="12"/>
  <c r="H13" i="118"/>
  <c r="E9" i="31"/>
  <c r="H17" i="29"/>
  <c r="H18" i="29"/>
  <c r="H19" i="29"/>
  <c r="D11" i="109"/>
  <c r="D12" i="109"/>
  <c r="D20" i="29" l="1"/>
  <c r="D14" i="118"/>
  <c r="F14" i="118" l="1"/>
  <c r="G10" i="118" s="1"/>
  <c r="E13" i="118"/>
  <c r="H12" i="118"/>
  <c r="H11" i="118"/>
  <c r="G11" i="118"/>
  <c r="H10" i="118"/>
  <c r="H9" i="118"/>
  <c r="H8" i="118"/>
  <c r="D10" i="10"/>
  <c r="E8" i="9"/>
  <c r="G8" i="5"/>
  <c r="D8" i="5"/>
  <c r="H8" i="3"/>
  <c r="H9" i="2"/>
  <c r="H8" i="2"/>
  <c r="G9" i="118" l="1"/>
  <c r="E8" i="118"/>
  <c r="E10" i="118"/>
  <c r="G13" i="118"/>
  <c r="E12" i="118"/>
  <c r="H14" i="118"/>
  <c r="G8" i="118"/>
  <c r="E11" i="118"/>
  <c r="G12" i="118"/>
  <c r="E9" i="118"/>
  <c r="J10" i="41"/>
  <c r="G14" i="118" l="1"/>
  <c r="E14" i="118"/>
  <c r="F14" i="28" l="1"/>
  <c r="G11" i="67"/>
  <c r="I14" i="115"/>
  <c r="I15" i="115"/>
  <c r="H14" i="115"/>
  <c r="H15" i="115"/>
  <c r="E11" i="96"/>
  <c r="F11" i="96" s="1"/>
  <c r="E8" i="95"/>
  <c r="D16" i="115" l="1"/>
  <c r="H19" i="49" l="1"/>
  <c r="I12" i="117" l="1"/>
  <c r="I13" i="117"/>
  <c r="H12" i="117"/>
  <c r="H13" i="117"/>
  <c r="J9" i="36"/>
  <c r="J10" i="36"/>
  <c r="J11" i="36"/>
  <c r="J12" i="36"/>
  <c r="H12" i="11"/>
  <c r="K9" i="46" l="1"/>
  <c r="K10" i="46"/>
  <c r="K11" i="46"/>
  <c r="K12" i="46"/>
  <c r="K8" i="46"/>
  <c r="J9" i="46"/>
  <c r="J10" i="46"/>
  <c r="J11" i="46"/>
  <c r="J12" i="46"/>
  <c r="J8" i="46"/>
  <c r="J13" i="46" l="1"/>
  <c r="I12" i="115"/>
  <c r="H12" i="115"/>
  <c r="G15" i="117" l="1"/>
  <c r="F15" i="117"/>
  <c r="F9" i="96"/>
  <c r="F8" i="11" l="1"/>
  <c r="I14" i="67"/>
  <c r="L12" i="23"/>
  <c r="I10" i="117" l="1"/>
  <c r="I11" i="117"/>
  <c r="I14" i="117"/>
  <c r="I9" i="117"/>
  <c r="H10" i="117"/>
  <c r="H11" i="117"/>
  <c r="H14" i="117"/>
  <c r="H9" i="117"/>
  <c r="E15" i="117"/>
  <c r="D15" i="117"/>
  <c r="I10" i="115"/>
  <c r="I11" i="115"/>
  <c r="I13" i="115"/>
  <c r="H9" i="115"/>
  <c r="H10" i="115"/>
  <c r="H11" i="115"/>
  <c r="H13" i="115"/>
  <c r="E16" i="115"/>
  <c r="F16" i="115"/>
  <c r="G16" i="115"/>
  <c r="E9" i="114"/>
  <c r="D9" i="114"/>
  <c r="F8" i="114"/>
  <c r="F7" i="114"/>
  <c r="H15" i="117" l="1"/>
  <c r="H16" i="115"/>
  <c r="I16" i="115"/>
  <c r="I15" i="117"/>
  <c r="H27" i="110" l="1"/>
  <c r="F26" i="110"/>
  <c r="G26" i="110" s="1"/>
  <c r="D26" i="110"/>
  <c r="E24" i="110" s="1"/>
  <c r="H25" i="110"/>
  <c r="H24" i="110"/>
  <c r="G24" i="110"/>
  <c r="H23" i="110"/>
  <c r="H20" i="110"/>
  <c r="H19" i="110"/>
  <c r="H18" i="110"/>
  <c r="H17" i="110"/>
  <c r="F16" i="110"/>
  <c r="D16" i="110"/>
  <c r="H14" i="110"/>
  <c r="H13" i="110"/>
  <c r="H12" i="110"/>
  <c r="H11" i="110"/>
  <c r="F10" i="110"/>
  <c r="D10" i="110"/>
  <c r="H9" i="110"/>
  <c r="H8" i="110"/>
  <c r="G23" i="110" l="1"/>
  <c r="G25" i="110"/>
  <c r="E23" i="110"/>
  <c r="H10" i="110"/>
  <c r="H16" i="110"/>
  <c r="D21" i="110"/>
  <c r="E17" i="110" s="1"/>
  <c r="F21" i="110"/>
  <c r="H26" i="110"/>
  <c r="E25" i="110"/>
  <c r="E26" i="110" s="1"/>
  <c r="E13" i="110" l="1"/>
  <c r="E20" i="110"/>
  <c r="E9" i="110"/>
  <c r="E10" i="110"/>
  <c r="E8" i="110"/>
  <c r="E18" i="110"/>
  <c r="E11" i="110"/>
  <c r="E14" i="110"/>
  <c r="E12" i="110"/>
  <c r="E16" i="110"/>
  <c r="E15" i="110"/>
  <c r="E19" i="110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E21" i="110" l="1"/>
  <c r="G21" i="110"/>
  <c r="E22" i="109" l="1"/>
  <c r="D22" i="109"/>
  <c r="E21" i="109"/>
  <c r="D21" i="109"/>
  <c r="F20" i="109"/>
  <c r="F19" i="109"/>
  <c r="E17" i="109"/>
  <c r="D17" i="109"/>
  <c r="E16" i="109"/>
  <c r="D16" i="109"/>
  <c r="F15" i="109"/>
  <c r="F14" i="109"/>
  <c r="E12" i="109"/>
  <c r="E11" i="109"/>
  <c r="F10" i="109"/>
  <c r="F9" i="109"/>
  <c r="L9" i="98" l="1"/>
  <c r="L10" i="98"/>
  <c r="J13" i="41" l="1"/>
  <c r="H23" i="36"/>
  <c r="I23" i="36"/>
  <c r="L24" i="35"/>
  <c r="M24" i="35"/>
  <c r="M23" i="35"/>
  <c r="L23" i="35"/>
  <c r="E14" i="54" l="1"/>
  <c r="F11" i="11"/>
  <c r="F14" i="11" s="1"/>
  <c r="O10" i="98"/>
  <c r="O9" i="98"/>
  <c r="L10" i="41"/>
  <c r="L11" i="41"/>
  <c r="L12" i="41"/>
  <c r="L13" i="41"/>
  <c r="L9" i="41"/>
  <c r="K10" i="41"/>
  <c r="K11" i="41"/>
  <c r="K12" i="41"/>
  <c r="K13" i="41"/>
  <c r="K14" i="41"/>
  <c r="K9" i="41"/>
  <c r="K15" i="41" l="1"/>
  <c r="H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H11" i="98"/>
  <c r="G11" i="98"/>
  <c r="E11" i="98"/>
  <c r="D11" i="98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L20" i="35"/>
  <c r="E14" i="95"/>
  <c r="H9" i="3"/>
  <c r="H10" i="3"/>
  <c r="F11" i="3"/>
  <c r="D11" i="3"/>
  <c r="E9" i="3" s="1"/>
  <c r="F10" i="2"/>
  <c r="D10" i="2"/>
  <c r="E14" i="55"/>
  <c r="F14" i="55"/>
  <c r="G14" i="55"/>
  <c r="D14" i="55"/>
  <c r="E10" i="55"/>
  <c r="F10" i="55"/>
  <c r="G10" i="55"/>
  <c r="D10" i="55"/>
  <c r="F8" i="96"/>
  <c r="D14" i="95"/>
  <c r="D8" i="95"/>
  <c r="D10" i="27"/>
  <c r="E10" i="27"/>
  <c r="J14" i="36"/>
  <c r="J15" i="36"/>
  <c r="J16" i="36"/>
  <c r="J17" i="36"/>
  <c r="L17" i="36" s="1"/>
  <c r="H31" i="35"/>
  <c r="G9" i="2" l="1"/>
  <c r="G8" i="2"/>
  <c r="E9" i="2"/>
  <c r="H10" i="2"/>
  <c r="I11" i="98"/>
  <c r="F8" i="95"/>
  <c r="F11" i="98"/>
  <c r="F11" i="97"/>
  <c r="G10" i="97" s="1"/>
  <c r="L9" i="97"/>
  <c r="L10" i="97"/>
  <c r="G9" i="97"/>
  <c r="L11" i="37"/>
  <c r="L15" i="37"/>
  <c r="L10" i="37"/>
  <c r="D17" i="95"/>
  <c r="H11" i="3"/>
  <c r="E8" i="2"/>
  <c r="E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G8" i="97"/>
  <c r="G8" i="3"/>
  <c r="G9" i="3"/>
  <c r="E10" i="3"/>
  <c r="E8" i="3"/>
  <c r="E11" i="3" s="1"/>
  <c r="G10" i="3"/>
  <c r="F9" i="95"/>
  <c r="F10" i="95"/>
  <c r="F11" i="95"/>
  <c r="F12" i="95"/>
  <c r="F13" i="95"/>
  <c r="G11" i="97" l="1"/>
  <c r="G15" i="37"/>
  <c r="G10" i="37"/>
  <c r="G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G10" i="2"/>
  <c r="H11" i="50"/>
  <c r="D13" i="43"/>
  <c r="E13" i="43"/>
  <c r="F13" i="43"/>
  <c r="I12" i="67"/>
  <c r="F12" i="67"/>
  <c r="E12" i="92"/>
  <c r="E14" i="92" s="1"/>
  <c r="D12" i="92"/>
  <c r="D14" i="92" s="1"/>
  <c r="F13" i="92"/>
  <c r="F11" i="92"/>
  <c r="F9" i="92"/>
  <c r="F8" i="92"/>
  <c r="K11" i="97" l="1"/>
  <c r="K16" i="37"/>
  <c r="G16" i="37"/>
  <c r="F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F15" i="20"/>
  <c r="G13" i="20" s="1"/>
  <c r="G15" i="20" s="1"/>
  <c r="D15" i="20"/>
  <c r="D12" i="20"/>
  <c r="G11" i="20" l="1"/>
  <c r="G10" i="20"/>
  <c r="H15" i="20"/>
  <c r="E9" i="20"/>
  <c r="E10" i="20"/>
  <c r="E11" i="20"/>
  <c r="G9" i="20"/>
  <c r="H12" i="20"/>
  <c r="E13" i="20"/>
  <c r="E15" i="20" s="1"/>
  <c r="D12" i="49"/>
  <c r="L13" i="46"/>
  <c r="G12" i="20" l="1"/>
  <c r="E12" i="20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2" i="81"/>
  <c r="L23" i="82"/>
  <c r="L14" i="81"/>
  <c r="J16" i="81"/>
  <c r="J23" i="81" s="1"/>
  <c r="K11" i="81" s="1"/>
  <c r="F16" i="81"/>
  <c r="L15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E9" i="18" l="1"/>
  <c r="G17" i="22" l="1"/>
  <c r="F20" i="15" l="1"/>
  <c r="F19" i="15"/>
  <c r="F21" i="15"/>
  <c r="F18" i="15"/>
  <c r="D9" i="18" l="1"/>
  <c r="D11" i="11" l="1"/>
  <c r="D8" i="11"/>
  <c r="G11" i="79"/>
  <c r="F11" i="79"/>
  <c r="E11" i="79"/>
  <c r="D11" i="79"/>
  <c r="J9" i="23" l="1"/>
  <c r="G15" i="67" l="1"/>
  <c r="H11" i="79" l="1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F17" i="50"/>
  <c r="D17" i="50"/>
  <c r="H16" i="50"/>
  <c r="H15" i="50"/>
  <c r="H14" i="50"/>
  <c r="F12" i="50"/>
  <c r="D12" i="50"/>
  <c r="H10" i="50"/>
  <c r="H9" i="50"/>
  <c r="H14" i="49"/>
  <c r="F12" i="49"/>
  <c r="H10" i="49"/>
  <c r="H9" i="49"/>
  <c r="I13" i="46"/>
  <c r="H13" i="46"/>
  <c r="G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M11" i="46"/>
  <c r="D20" i="50"/>
  <c r="M8" i="46"/>
  <c r="F20" i="49"/>
  <c r="M9" i="46"/>
  <c r="M10" i="46"/>
  <c r="H17" i="50"/>
  <c r="H12" i="50"/>
  <c r="K13" i="46"/>
  <c r="M13" i="46" s="1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20" i="49"/>
  <c r="E16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G17" i="49" l="1"/>
  <c r="G16" i="49"/>
  <c r="E19" i="50"/>
  <c r="E9" i="50"/>
  <c r="E10" i="50"/>
  <c r="E11" i="50"/>
  <c r="H9" i="43"/>
  <c r="H10" i="43"/>
  <c r="E15" i="50"/>
  <c r="E18" i="50"/>
  <c r="E16" i="50"/>
  <c r="E14" i="50"/>
  <c r="E17" i="50"/>
  <c r="E12" i="50"/>
  <c r="G19" i="49"/>
  <c r="H20" i="49"/>
  <c r="E10" i="49"/>
  <c r="E9" i="49"/>
  <c r="H8" i="43"/>
  <c r="G18" i="49"/>
  <c r="G11" i="49"/>
  <c r="G14" i="49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9" i="49"/>
  <c r="E15" i="49"/>
  <c r="E12" i="49"/>
  <c r="E11" i="49"/>
  <c r="E18" i="49"/>
  <c r="H18" i="49"/>
  <c r="E17" i="49"/>
  <c r="H13" i="43" l="1"/>
  <c r="E20" i="50"/>
  <c r="G20" i="49"/>
  <c r="G20" i="50"/>
  <c r="H19" i="43"/>
  <c r="E20" i="49"/>
  <c r="M10" i="35"/>
  <c r="L10" i="35"/>
  <c r="F7" i="31"/>
  <c r="H9" i="29"/>
  <c r="L9" i="23" l="1"/>
  <c r="K9" i="23"/>
  <c r="H8" i="16"/>
  <c r="H9" i="14"/>
  <c r="F9" i="13"/>
  <c r="H9" i="10" l="1"/>
  <c r="H8" i="9"/>
  <c r="J8" i="7"/>
  <c r="H8" i="4"/>
  <c r="F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6" i="36"/>
  <c r="F23" i="36"/>
  <c r="L11" i="36"/>
  <c r="F13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H21" i="69"/>
  <c r="H20" i="69"/>
  <c r="H19" i="69"/>
  <c r="I9" i="67" l="1"/>
  <c r="I10" i="67"/>
  <c r="I13" i="67"/>
  <c r="I8" i="67"/>
  <c r="F9" i="67"/>
  <c r="F10" i="67"/>
  <c r="F13" i="67"/>
  <c r="F14" i="67"/>
  <c r="F8" i="67"/>
  <c r="I10" i="69"/>
  <c r="I11" i="69"/>
  <c r="I14" i="69"/>
  <c r="I15" i="69"/>
  <c r="I16" i="69"/>
  <c r="F10" i="69"/>
  <c r="F11" i="69"/>
  <c r="F14" i="69"/>
  <c r="F15" i="69"/>
  <c r="F16" i="69"/>
  <c r="F9" i="69"/>
  <c r="I14" i="22"/>
  <c r="I15" i="22"/>
  <c r="I16" i="22"/>
  <c r="I13" i="22"/>
  <c r="I9" i="22"/>
  <c r="I10" i="22"/>
  <c r="I11" i="22"/>
  <c r="I8" i="22"/>
  <c r="F9" i="22"/>
  <c r="F10" i="22"/>
  <c r="F11" i="22"/>
  <c r="F13" i="22"/>
  <c r="F14" i="22"/>
  <c r="F15" i="22"/>
  <c r="F16" i="22"/>
  <c r="F8" i="22"/>
  <c r="E9" i="54"/>
  <c r="D9" i="54"/>
  <c r="H8" i="32" l="1"/>
  <c r="F8" i="31"/>
  <c r="D9" i="31"/>
  <c r="H9" i="28"/>
  <c r="H12" i="69" l="1"/>
  <c r="H17" i="69"/>
  <c r="H22" i="69"/>
  <c r="D12" i="69"/>
  <c r="D17" i="69"/>
  <c r="D19" i="69"/>
  <c r="D20" i="69"/>
  <c r="D21" i="69"/>
  <c r="E12" i="69"/>
  <c r="G12" i="69"/>
  <c r="E17" i="69"/>
  <c r="G17" i="69"/>
  <c r="E19" i="69"/>
  <c r="G19" i="69"/>
  <c r="I19" i="69" s="1"/>
  <c r="E20" i="69"/>
  <c r="G20" i="69"/>
  <c r="I20" i="69" s="1"/>
  <c r="E21" i="69"/>
  <c r="G21" i="69"/>
  <c r="I21" i="69" s="1"/>
  <c r="H9" i="68"/>
  <c r="H11" i="68"/>
  <c r="H12" i="68"/>
  <c r="H13" i="68"/>
  <c r="H14" i="68"/>
  <c r="F19" i="69" l="1"/>
  <c r="F21" i="69"/>
  <c r="F12" i="69"/>
  <c r="F17" i="69"/>
  <c r="D22" i="69"/>
  <c r="F20" i="69"/>
  <c r="I17" i="69"/>
  <c r="I12" i="69"/>
  <c r="E22" i="69"/>
  <c r="G22" i="69"/>
  <c r="I22" i="69" s="1"/>
  <c r="H8" i="68"/>
  <c r="F15" i="68"/>
  <c r="D15" i="68"/>
  <c r="E12" i="68" s="1"/>
  <c r="F22" i="69" l="1"/>
  <c r="E13" i="68"/>
  <c r="E9" i="68"/>
  <c r="H15" i="68"/>
  <c r="E14" i="68"/>
  <c r="E11" i="68"/>
  <c r="E8" i="68"/>
  <c r="E10" i="68"/>
  <c r="G13" i="68"/>
  <c r="G11" i="68"/>
  <c r="G8" i="68"/>
  <c r="G10" i="68"/>
  <c r="G14" i="68"/>
  <c r="G9" i="68"/>
  <c r="G12" i="68"/>
  <c r="H17" i="22"/>
  <c r="E17" i="22"/>
  <c r="D17" i="22"/>
  <c r="E11" i="67"/>
  <c r="D11" i="67"/>
  <c r="H11" i="67"/>
  <c r="E15" i="68" l="1"/>
  <c r="F11" i="67"/>
  <c r="I17" i="22"/>
  <c r="F17" i="22"/>
  <c r="G15" i="68"/>
  <c r="E15" i="67"/>
  <c r="D15" i="67"/>
  <c r="D16" i="67" s="1"/>
  <c r="H15" i="67"/>
  <c r="H16" i="67" l="1"/>
  <c r="I15" i="67"/>
  <c r="F15" i="67"/>
  <c r="E16" i="67"/>
  <c r="F16" i="67" s="1"/>
  <c r="G16" i="67"/>
  <c r="I11" i="67"/>
  <c r="H12" i="22"/>
  <c r="H18" i="22" s="1"/>
  <c r="G12" i="22"/>
  <c r="E12" i="22"/>
  <c r="D12" i="22"/>
  <c r="D18" i="22" s="1"/>
  <c r="I16" i="67" l="1"/>
  <c r="F12" i="22"/>
  <c r="I12" i="22"/>
  <c r="E18" i="22"/>
  <c r="F18" i="22" s="1"/>
  <c r="G18" i="22"/>
  <c r="I18" i="22" s="1"/>
  <c r="F12" i="16" l="1"/>
  <c r="G10" i="16" l="1"/>
  <c r="G11" i="16"/>
  <c r="G8" i="16"/>
  <c r="D11" i="13"/>
  <c r="H8" i="11"/>
  <c r="F10" i="10"/>
  <c r="G12" i="16" l="1"/>
  <c r="H10" i="16"/>
  <c r="H11" i="16"/>
  <c r="F10" i="15"/>
  <c r="F11" i="15"/>
  <c r="F14" i="15"/>
  <c r="F15" i="15"/>
  <c r="F16" i="15"/>
  <c r="F17" i="15"/>
  <c r="F25" i="15"/>
  <c r="E24" i="15"/>
  <c r="E9" i="15"/>
  <c r="E8" i="15" l="1"/>
  <c r="D24" i="15"/>
  <c r="F24" i="15" s="1"/>
  <c r="D9" i="15"/>
  <c r="F9" i="15" s="1"/>
  <c r="E7" i="15" l="1"/>
  <c r="D8" i="15"/>
  <c r="D7" i="15" s="1"/>
  <c r="F8" i="15" l="1"/>
  <c r="F7" i="15"/>
  <c r="D31" i="35" l="1"/>
  <c r="D14" i="32"/>
  <c r="D11" i="32"/>
  <c r="G10" i="27"/>
  <c r="D12" i="16"/>
  <c r="D11" i="14"/>
  <c r="E10" i="14" s="1"/>
  <c r="D14" i="9"/>
  <c r="D15" i="32" l="1"/>
  <c r="E8" i="32" s="1"/>
  <c r="H12" i="16"/>
  <c r="E9" i="14"/>
  <c r="E11" i="14" s="1"/>
  <c r="E10" i="9"/>
  <c r="E9" i="9"/>
  <c r="E11" i="9"/>
  <c r="E14" i="9" l="1"/>
  <c r="E11" i="32"/>
  <c r="E10" i="32"/>
  <c r="E14" i="32"/>
  <c r="E12" i="32"/>
  <c r="E13" i="32"/>
  <c r="E9" i="32"/>
  <c r="E15" i="32" l="1"/>
  <c r="D15" i="12" l="1"/>
  <c r="D14" i="11"/>
  <c r="D14" i="10"/>
  <c r="E14" i="12" l="1"/>
  <c r="E13" i="12"/>
  <c r="E12" i="12"/>
  <c r="E8" i="12"/>
  <c r="E11" i="12"/>
  <c r="E10" i="12"/>
  <c r="E9" i="12"/>
  <c r="D12" i="8"/>
  <c r="F12" i="8"/>
  <c r="I12" i="8"/>
  <c r="G10" i="7"/>
  <c r="D10" i="7"/>
  <c r="E10" i="7"/>
  <c r="D12" i="4"/>
  <c r="E8" i="4" l="1"/>
  <c r="E11" i="4"/>
  <c r="E9" i="4"/>
  <c r="E10" i="4"/>
  <c r="E15" i="12"/>
  <c r="E10" i="8"/>
  <c r="E11" i="8"/>
  <c r="E9" i="8"/>
  <c r="E8" i="8"/>
  <c r="F9" i="7"/>
  <c r="F8" i="7"/>
  <c r="F10" i="7" l="1"/>
  <c r="E12" i="8"/>
  <c r="E12" i="4"/>
  <c r="F16" i="23" l="1"/>
  <c r="E16" i="23"/>
  <c r="D16" i="23"/>
  <c r="F21" i="35" l="1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E10" i="10"/>
  <c r="E11" i="10"/>
  <c r="E12" i="10"/>
  <c r="E13" i="10"/>
  <c r="E9" i="10"/>
  <c r="E9" i="11"/>
  <c r="E10" i="11"/>
  <c r="E12" i="11"/>
  <c r="E13" i="11"/>
  <c r="F14" i="9"/>
  <c r="G10" i="9" l="1"/>
  <c r="G12" i="9"/>
  <c r="G13" i="9"/>
  <c r="E14" i="10"/>
  <c r="E8" i="11"/>
  <c r="E11" i="11"/>
  <c r="E14" i="11" s="1"/>
  <c r="G11" i="9"/>
  <c r="G8" i="9"/>
  <c r="G9" i="9"/>
  <c r="G12" i="8"/>
  <c r="H9" i="8" s="1"/>
  <c r="J9" i="7"/>
  <c r="F12" i="4"/>
  <c r="H10" i="7"/>
  <c r="G9" i="4" l="1"/>
  <c r="G8" i="4"/>
  <c r="G14" i="9"/>
  <c r="I9" i="7"/>
  <c r="I8" i="7"/>
  <c r="J10" i="7"/>
  <c r="G10" i="4"/>
  <c r="G11" i="4"/>
  <c r="H11" i="8"/>
  <c r="H10" i="8"/>
  <c r="H8" i="8"/>
  <c r="H12" i="8" l="1"/>
  <c r="I10" i="7"/>
  <c r="G12" i="4"/>
  <c r="H9" i="4"/>
  <c r="H10" i="4"/>
  <c r="H11" i="4"/>
  <c r="H12" i="4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H9" i="32"/>
  <c r="H10" i="32"/>
  <c r="H12" i="32"/>
  <c r="H13" i="32"/>
  <c r="F11" i="32"/>
  <c r="F14" i="32"/>
  <c r="H14" i="32" s="1"/>
  <c r="H11" i="29"/>
  <c r="H12" i="29"/>
  <c r="H15" i="29"/>
  <c r="H16" i="29"/>
  <c r="F20" i="29"/>
  <c r="F13" i="29"/>
  <c r="D13" i="29"/>
  <c r="H10" i="28"/>
  <c r="H16" i="28"/>
  <c r="H17" i="28"/>
  <c r="F22" i="28"/>
  <c r="D14" i="28"/>
  <c r="I13" i="35" l="1"/>
  <c r="I14" i="35"/>
  <c r="M26" i="35"/>
  <c r="H26" i="35"/>
  <c r="L26" i="35" s="1"/>
  <c r="F15" i="32"/>
  <c r="I10" i="35"/>
  <c r="K19" i="35"/>
  <c r="K13" i="35"/>
  <c r="F21" i="29"/>
  <c r="M21" i="35"/>
  <c r="H22" i="28"/>
  <c r="H14" i="28"/>
  <c r="I17" i="35"/>
  <c r="I18" i="35"/>
  <c r="I19" i="35"/>
  <c r="L21" i="35"/>
  <c r="H20" i="29"/>
  <c r="D21" i="29"/>
  <c r="D23" i="28"/>
  <c r="F23" i="28"/>
  <c r="M15" i="35"/>
  <c r="H11" i="32"/>
  <c r="H13" i="29"/>
  <c r="I11" i="35"/>
  <c r="I12" i="35"/>
  <c r="K20" i="35"/>
  <c r="K17" i="35"/>
  <c r="K14" i="35"/>
  <c r="K12" i="35"/>
  <c r="K18" i="35"/>
  <c r="L15" i="35"/>
  <c r="K10" i="35"/>
  <c r="K11" i="35"/>
  <c r="G9" i="29" l="1"/>
  <c r="G10" i="29"/>
  <c r="G11" i="29"/>
  <c r="G12" i="29"/>
  <c r="G19" i="28"/>
  <c r="G20" i="28"/>
  <c r="G21" i="28"/>
  <c r="E10" i="29"/>
  <c r="E11" i="29"/>
  <c r="E12" i="29"/>
  <c r="E9" i="29"/>
  <c r="E19" i="28"/>
  <c r="E20" i="28"/>
  <c r="G19" i="29"/>
  <c r="G17" i="29"/>
  <c r="G16" i="29"/>
  <c r="G18" i="29"/>
  <c r="G13" i="28"/>
  <c r="G17" i="28"/>
  <c r="G12" i="28"/>
  <c r="G16" i="28"/>
  <c r="G11" i="28"/>
  <c r="G9" i="28"/>
  <c r="G18" i="28"/>
  <c r="G10" i="28"/>
  <c r="G14" i="28"/>
  <c r="G22" i="28"/>
  <c r="E18" i="29"/>
  <c r="E19" i="29"/>
  <c r="E16" i="29"/>
  <c r="E17" i="29"/>
  <c r="E17" i="28"/>
  <c r="E16" i="28"/>
  <c r="E10" i="28"/>
  <c r="E12" i="28"/>
  <c r="E13" i="28"/>
  <c r="E11" i="28"/>
  <c r="E9" i="28"/>
  <c r="E18" i="28"/>
  <c r="E21" i="28"/>
  <c r="G13" i="29"/>
  <c r="G14" i="32"/>
  <c r="G12" i="32"/>
  <c r="G13" i="32"/>
  <c r="G10" i="32"/>
  <c r="G11" i="32"/>
  <c r="H15" i="32"/>
  <c r="G9" i="32"/>
  <c r="E20" i="29"/>
  <c r="E15" i="29"/>
  <c r="E13" i="29"/>
  <c r="I15" i="35"/>
  <c r="G8" i="32"/>
  <c r="K15" i="35"/>
  <c r="I21" i="35"/>
  <c r="K21" i="35"/>
  <c r="E14" i="28"/>
  <c r="H23" i="28"/>
  <c r="E22" i="28"/>
  <c r="H21" i="29"/>
  <c r="G15" i="29"/>
  <c r="G20" i="29"/>
  <c r="G23" i="28" l="1"/>
  <c r="G15" i="32"/>
  <c r="G21" i="29"/>
  <c r="E21" i="29"/>
  <c r="E23" i="28"/>
  <c r="L10" i="23"/>
  <c r="L11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F13" i="54" l="1"/>
  <c r="F9" i="54"/>
  <c r="F10" i="54"/>
  <c r="F11" i="54"/>
  <c r="F8" i="54"/>
  <c r="E12" i="54"/>
  <c r="H10" i="14"/>
  <c r="F11" i="14"/>
  <c r="F10" i="13"/>
  <c r="E11" i="13"/>
  <c r="F11" i="13" s="1"/>
  <c r="H9" i="12"/>
  <c r="H10" i="12"/>
  <c r="H11" i="12"/>
  <c r="H12" i="12"/>
  <c r="H8" i="12"/>
  <c r="F15" i="12"/>
  <c r="H9" i="11"/>
  <c r="H10" i="11"/>
  <c r="H13" i="11"/>
  <c r="H11" i="11"/>
  <c r="H11" i="10"/>
  <c r="H12" i="10"/>
  <c r="H13" i="10"/>
  <c r="G13" i="12" l="1"/>
  <c r="G9" i="14"/>
  <c r="G10" i="14"/>
  <c r="H11" i="14"/>
  <c r="H10" i="10"/>
  <c r="E11" i="16"/>
  <c r="E10" i="16"/>
  <c r="E8" i="16"/>
  <c r="G10" i="12"/>
  <c r="G11" i="12"/>
  <c r="G12" i="12"/>
  <c r="G9" i="12"/>
  <c r="G14" i="12"/>
  <c r="G8" i="12"/>
  <c r="H15" i="12"/>
  <c r="F14" i="10"/>
  <c r="H9" i="9"/>
  <c r="H10" i="9"/>
  <c r="H11" i="9"/>
  <c r="H14" i="9"/>
  <c r="E12" i="16" l="1"/>
  <c r="G11" i="14"/>
  <c r="G15" i="12"/>
  <c r="G13" i="10"/>
  <c r="G9" i="10"/>
  <c r="G12" i="10"/>
  <c r="G11" i="10"/>
  <c r="G10" i="10"/>
  <c r="G10" i="11"/>
  <c r="G12" i="11"/>
  <c r="G9" i="11"/>
  <c r="G13" i="11"/>
  <c r="H14" i="11"/>
  <c r="H14" i="10"/>
  <c r="G14" i="10" l="1"/>
  <c r="G8" i="11"/>
  <c r="G11" i="11"/>
  <c r="D14" i="54"/>
  <c r="D12" i="54"/>
  <c r="G14" i="11" l="1"/>
  <c r="E17" i="95"/>
  <c r="F17" i="95" s="1"/>
</calcChain>
</file>

<file path=xl/sharedStrings.xml><?xml version="1.0" encoding="utf-8"?>
<sst xmlns="http://schemas.openxmlformats.org/spreadsheetml/2006/main" count="1763" uniqueCount="706">
  <si>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</si>
  <si>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</si>
  <si>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</si>
  <si>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</si>
  <si>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</si>
  <si>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</si>
  <si>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</si>
  <si>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</si>
  <si>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</si>
  <si>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</si>
  <si>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</si>
  <si>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</si>
  <si>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</si>
  <si>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</si>
  <si>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</si>
  <si>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</si>
  <si>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</si>
  <si>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</si>
  <si>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</si>
  <si>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 xml:space="preserve">                                                                                                                                                                 </t>
  </si>
  <si>
    <t>Učešće %</t>
  </si>
  <si>
    <t>Novčana sredstva</t>
  </si>
  <si>
    <t>Ostala aktiva</t>
  </si>
  <si>
    <t>Depoziti</t>
  </si>
  <si>
    <t>Obaveze po uzetim kreditima</t>
  </si>
  <si>
    <t>Ostale obaveze</t>
  </si>
  <si>
    <t>Kapital</t>
  </si>
  <si>
    <t>Broj banaka</t>
  </si>
  <si>
    <t>Državne</t>
  </si>
  <si>
    <t>Privatne</t>
  </si>
  <si>
    <t xml:space="preserve">                                                                                                                                                              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</si>
  <si>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</si>
  <si>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</si>
  <si>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</si>
  <si>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</si>
  <si>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</si>
  <si>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</si>
  <si>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</si>
  <si>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</si>
  <si>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</si>
  <si>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</si>
  <si>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</si>
  <si>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</si>
  <si>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</si>
  <si>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</si>
  <si>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</si>
  <si>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</si>
  <si>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</si>
  <si>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</si>
  <si>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</si>
  <si>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</si>
  <si>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</si>
  <si>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</si>
  <si>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</si>
  <si>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</si>
  <si>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</si>
  <si>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</si>
  <si>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</si>
  <si>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</si>
  <si>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</si>
  <si>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</si>
  <si>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</si>
  <si>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</si>
  <si>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</si>
  <si>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</si>
  <si>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</si>
  <si>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</si>
  <si>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</si>
  <si>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</si>
  <si>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</si>
  <si>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</si>
  <si>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</si>
  <si>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</si>
  <si>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</si>
  <si>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</si>
  <si>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</si>
  <si>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</si>
  <si>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</si>
  <si>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</si>
  <si>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</si>
  <si>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</si>
  <si>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</si>
  <si>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</si>
  <si>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</si>
  <si>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</si>
  <si>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</si>
  <si>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</si>
  <si>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</si>
  <si>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</si>
  <si>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</si>
  <si>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</si>
  <si>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</si>
  <si>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</si>
  <si>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</si>
  <si>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</si>
  <si>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</si>
  <si>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</si>
  <si>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</si>
  <si>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</si>
  <si>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</si>
  <si>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</si>
  <si>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</si>
  <si>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</si>
  <si>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</si>
  <si>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</si>
  <si>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</si>
  <si>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</si>
  <si>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</si>
  <si>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</si>
  <si>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</si>
  <si>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</si>
  <si>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</si>
  <si>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</si>
  <si>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</si>
  <si>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</si>
  <si>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Kratk. krediti</t>
  </si>
  <si>
    <t>Dug. krediti</t>
  </si>
  <si>
    <t xml:space="preserve">Učešće % </t>
  </si>
  <si>
    <t>Pravna lica</t>
  </si>
  <si>
    <t xml:space="preserve">         Iznos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</si>
  <si>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</si>
  <si>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</si>
  <si>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</si>
  <si>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</si>
  <si>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</si>
  <si>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</si>
  <si>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</si>
  <si>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</si>
  <si>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</si>
  <si>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</si>
  <si>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</si>
  <si>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</si>
  <si>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</si>
  <si>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</si>
  <si>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</si>
  <si>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</si>
  <si>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</si>
  <si>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</si>
  <si>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</si>
  <si>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</si>
  <si>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</si>
  <si>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</si>
  <si>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</si>
  <si>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</si>
  <si>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I 1-30 dana</t>
  </si>
  <si>
    <t>II 1-90 dana</t>
  </si>
  <si>
    <t>III 1-180 dana</t>
  </si>
  <si>
    <t>EUR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</si>
  <si>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</si>
  <si>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</si>
  <si>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</si>
  <si>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</si>
  <si>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</si>
  <si>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</si>
  <si>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</si>
  <si>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</si>
  <si>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</si>
  <si>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</si>
  <si>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</si>
  <si>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</si>
  <si>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</si>
  <si>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</si>
  <si>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</si>
  <si>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</si>
  <si>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</si>
  <si>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</si>
  <si>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</si>
  <si>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</si>
  <si>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</si>
  <si>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</si>
  <si>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</si>
  <si>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</si>
  <si>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</si>
  <si>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</si>
  <si>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</si>
  <si>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</si>
  <si>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</si>
  <si>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</si>
  <si>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</si>
  <si>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</si>
  <si>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</si>
  <si>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</si>
  <si>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</si>
  <si>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</si>
  <si>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</si>
  <si>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</si>
  <si>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</si>
  <si>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</si>
  <si>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</si>
  <si>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</si>
  <si>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</si>
  <si>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</si>
  <si>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</si>
  <si>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</si>
  <si>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</si>
  <si>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</si>
  <si>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</si>
  <si>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</si>
  <si>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</si>
  <si>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</si>
  <si>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</si>
  <si>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</si>
  <si>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</si>
  <si>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</si>
  <si>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</si>
  <si>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</si>
  <si>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</si>
  <si>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</si>
  <si>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</si>
  <si>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</si>
  <si>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</si>
  <si>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</si>
  <si>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</si>
  <si>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</si>
  <si>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</si>
  <si>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</si>
  <si>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</si>
  <si>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</si>
  <si>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</si>
  <si>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</si>
  <si>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</si>
  <si>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</si>
  <si>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</si>
  <si>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</si>
  <si>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</si>
  <si>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</si>
  <si>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</si>
  <si>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</si>
  <si>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</si>
  <si>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</si>
  <si>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</si>
  <si>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</si>
  <si>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</si>
  <si>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</si>
  <si>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</si>
  <si>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</si>
  <si>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</si>
  <si>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</si>
  <si>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</si>
  <si>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</si>
  <si>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</si>
  <si>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</si>
  <si>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</si>
  <si>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>a)</t>
  </si>
  <si>
    <t>b)</t>
  </si>
  <si>
    <t>c)</t>
  </si>
  <si>
    <t>d)</t>
  </si>
  <si>
    <t>e)</t>
  </si>
  <si>
    <t>f)</t>
  </si>
  <si>
    <t>Prosječna neto aktiva</t>
  </si>
  <si>
    <t>Prosječni ukupni kapital</t>
  </si>
  <si>
    <t xml:space="preserve">Neto kamatni prihod </t>
  </si>
  <si>
    <t>Dobit na prosječnu aktivu (ROAA)</t>
  </si>
  <si>
    <t>Dobit na prosječni ukupni kapital (ROAE)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</si>
  <si>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</si>
  <si>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</si>
  <si>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</si>
  <si>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</si>
  <si>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</si>
  <si>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</si>
  <si>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</si>
  <si>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</si>
  <si>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</si>
  <si>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</si>
  <si>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</si>
  <si>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</si>
  <si>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</si>
  <si>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</si>
  <si>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</si>
  <si>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</si>
  <si>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</si>
  <si>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</si>
  <si>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</si>
  <si>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</si>
  <si>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</si>
  <si>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</si>
  <si>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</si>
  <si>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</si>
  <si>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</si>
  <si>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</si>
  <si>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</si>
  <si>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</si>
  <si>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</si>
  <si>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</si>
  <si>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</si>
  <si>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</si>
  <si>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</si>
  <si>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</si>
  <si>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</si>
  <si>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</si>
  <si>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</si>
  <si>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</si>
  <si>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</si>
  <si>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</si>
  <si>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</si>
  <si>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</si>
  <si>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</si>
  <si>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</si>
  <si>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</si>
  <si>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</si>
  <si>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</si>
  <si>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</si>
  <si>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</si>
  <si>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</si>
  <si>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</si>
  <si>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</si>
  <si>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   Indeks</t>
  </si>
  <si>
    <t>Troškovi rezervi</t>
  </si>
  <si>
    <t>Broj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</si>
  <si>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</si>
  <si>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</si>
  <si>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</si>
  <si>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</si>
  <si>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</si>
  <si>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</si>
  <si>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</si>
  <si>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</si>
  <si>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</si>
  <si>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</si>
  <si>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</si>
  <si>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</si>
  <si>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</si>
  <si>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</si>
  <si>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</si>
  <si>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</si>
  <si>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</si>
  <si>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</si>
  <si>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</si>
  <si>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</si>
  <si>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</si>
  <si>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</si>
  <si>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</si>
  <si>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</si>
  <si>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</si>
  <si>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</si>
  <si>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</si>
  <si>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</si>
  <si>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</si>
  <si>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</si>
  <si>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</si>
  <si>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</si>
  <si>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</si>
  <si>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</si>
  <si>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</si>
  <si>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</si>
  <si>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</si>
  <si>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</si>
  <si>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</si>
  <si>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</si>
  <si>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(5/3)</t>
  </si>
  <si>
    <t>Poslovna jedinica/viši organizacioni dijelovi</t>
  </si>
  <si>
    <t>(7/4)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</si>
  <si>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</si>
  <si>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</si>
  <si>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</si>
  <si>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</si>
  <si>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</si>
  <si>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</si>
  <si>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</si>
  <si>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</si>
  <si>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</si>
  <si>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</si>
  <si>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</si>
  <si>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</si>
  <si>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</si>
  <si>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</si>
  <si>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</si>
  <si>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</si>
  <si>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</si>
  <si>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</si>
  <si>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</si>
  <si>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</si>
  <si>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</si>
  <si>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</si>
  <si>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</si>
  <si>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</si>
  <si>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</si>
  <si>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</si>
  <si>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</si>
  <si>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Naknade za izvršene usluge</t>
  </si>
  <si>
    <t>I Rashodi od kamata i slični rashodi</t>
  </si>
  <si>
    <t>Ostali rashodi od kamata</t>
  </si>
  <si>
    <t>Iznos finansijskih obaveza</t>
  </si>
  <si>
    <t>Razlika (+ ili -) = 1-2</t>
  </si>
  <si>
    <t>Uzeti krediti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</si>
  <si>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</si>
  <si>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</si>
  <si>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</si>
  <si>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</si>
  <si>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</si>
  <si>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</si>
  <si>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</si>
  <si>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VP svih nivoa vlasti u BiH</t>
  </si>
  <si>
    <t xml:space="preserve"> Državni VP (druge zemlje)</t>
  </si>
  <si>
    <t>Nebankarske finans. instit.</t>
  </si>
  <si>
    <t>Učešće u ukup. kapit.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</si>
  <si>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</si>
  <si>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</si>
  <si>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</si>
  <si>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</si>
  <si>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</si>
  <si>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</si>
  <si>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</si>
  <si>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</si>
  <si>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</si>
  <si>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</si>
  <si>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</si>
  <si>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</si>
  <si>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</si>
  <si>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</si>
  <si>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</si>
  <si>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</si>
  <si>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</si>
  <si>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</si>
  <si>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</si>
  <si>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</si>
  <si>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</si>
  <si>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</si>
  <si>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</si>
  <si>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</si>
  <si>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</si>
  <si>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</si>
  <si>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</si>
  <si>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</si>
  <si>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</si>
  <si>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</si>
  <si>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</si>
  <si>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</si>
  <si>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</si>
  <si>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</si>
  <si>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</si>
  <si>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</si>
  <si>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</si>
  <si>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</si>
  <si>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</si>
  <si>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</si>
  <si>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</si>
  <si>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</si>
  <si>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</si>
  <si>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</si>
  <si>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</si>
  <si>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</si>
  <si>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</si>
  <si>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</si>
  <si>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</si>
  <si>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</si>
  <si>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</si>
  <si>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</si>
  <si>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</si>
  <si>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</si>
  <si>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</si>
  <si>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</si>
  <si>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</si>
  <si>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</si>
  <si>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</si>
  <si>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</si>
  <si>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</si>
  <si>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</si>
  <si>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</si>
  <si>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</si>
  <si>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</si>
  <si>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</si>
  <si>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</si>
  <si>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</si>
  <si>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</si>
  <si>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Stopa pokrivenosti NPL sa ECL</t>
  </si>
  <si>
    <t>II  Obaveze u bilansu stanja</t>
  </si>
  <si>
    <t>III Vanbilansna pozicija neto (+) ili (-)</t>
  </si>
  <si>
    <t>Neto mikrokrediti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</si>
  <si>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</si>
  <si>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</si>
  <si>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</si>
  <si>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</si>
  <si>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</si>
  <si>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</si>
  <si>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</si>
  <si>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</si>
  <si>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</si>
  <si>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</si>
  <si>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</si>
  <si>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</si>
  <si>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>Pokazatelj</t>
  </si>
  <si>
    <t xml:space="preserve"> (–) Stvarne ili potencijalne obaveze kupovine vlastitih instrumenata redovnog osnovnog kapitala</t>
  </si>
  <si>
    <t>Imovina multilateralne razvojne banke i međunarodnih organizacija</t>
  </si>
  <si>
    <t>Korporativne obveznice*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</si>
  <si>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</si>
  <si>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</si>
  <si>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</si>
  <si>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</si>
  <si>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</si>
  <si>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</si>
  <si>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</si>
  <si>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</si>
  <si>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</si>
  <si>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</si>
  <si>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</si>
  <si>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</si>
  <si>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</si>
  <si>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</si>
  <si>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</si>
  <si>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</si>
  <si>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</si>
  <si>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</si>
  <si>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</si>
  <si>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</si>
  <si>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Raspoloživo stabilno finansiranje (ASF)</t>
  </si>
  <si>
    <t>Potrebno stabilno finansiranje (RSF)</t>
  </si>
  <si>
    <t>NSFR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</si>
  <si>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</si>
  <si>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</si>
  <si>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</si>
  <si>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</si>
  <si>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</si>
  <si>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</si>
  <si>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</si>
  <si>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</si>
  <si>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</si>
  <si>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</si>
  <si>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</si>
  <si>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</si>
  <si>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</si>
  <si>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</si>
  <si>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</si>
  <si>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</si>
  <si>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</si>
  <si>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</si>
  <si>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</si>
  <si>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</si>
  <si>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</si>
  <si>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</si>
  <si>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</si>
  <si>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</si>
  <si>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</si>
  <si>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</si>
  <si>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</si>
  <si>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</si>
  <si>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</si>
  <si>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>Operativnih depozita</t>
  </si>
  <si>
    <t xml:space="preserve"> I  Imovina u bilansu stanja</t>
  </si>
  <si>
    <t>Gotovina i gotovinski ekvivalenti</t>
  </si>
  <si>
    <t>Ostala finansijska imovina</t>
  </si>
  <si>
    <t>Iznos finansijske imovine</t>
  </si>
  <si>
    <t>Imovina</t>
  </si>
  <si>
    <t>Gotovina i got. ekvival.</t>
  </si>
  <si>
    <t>31.12.2023.</t>
  </si>
  <si>
    <t xml:space="preserve">       31.12.2023.</t>
  </si>
  <si>
    <t xml:space="preserve">    31.12.2023.</t>
  </si>
  <si>
    <t>Finansijskih derivata</t>
  </si>
  <si>
    <t xml:space="preserve">31.12.2023. </t>
  </si>
  <si>
    <t>Tabela 1: Org. dijelovi, mreža bankomata i POS uređaja banaka koje posluju u FBiH</t>
  </si>
  <si>
    <t>Tabela 2. Struktura vlasništva prema ukupnom kapitalu</t>
  </si>
  <si>
    <t>Tabela 1: Org. dijelovi,  mreža bankomata i POS uređaja banaka koje posluju u FBiH</t>
  </si>
  <si>
    <t>Tabela 2: Struktura vlasništva prema ukupnom kapitalu</t>
  </si>
  <si>
    <t>Tabela 3: Struktura vlasništva prema učešću državnog, privatnog i stranog kapitala</t>
  </si>
  <si>
    <t>Učešće u ukup. imovini</t>
  </si>
  <si>
    <t>Tabela 4: Tržišni udjeli banaka prema vrsti vlasništva (većinskom kapitalu)</t>
  </si>
  <si>
    <t>Tabela 5: Kvalifikaciona struktura zaposlenih u bankama FBiH</t>
  </si>
  <si>
    <t>Ukupna imovina</t>
  </si>
  <si>
    <t>Tabela 6: Ukupna imovina po zaposlenom</t>
  </si>
  <si>
    <t>Tabela 5: Kvalifikaciona struktura zaposlenih  u bankama FBiH</t>
  </si>
  <si>
    <t>Tabela 7: Ukupna imovina banaka prema vlasničkoj strukturi</t>
  </si>
  <si>
    <t xml:space="preserve">Tabela 8: Učešće grupa banaka u ukupnoj imovini </t>
  </si>
  <si>
    <t>Tabela 8: Učešće grupa banaka u ukupnoj imovini</t>
  </si>
  <si>
    <t>Tabela 9: Novčana sredstva banaka</t>
  </si>
  <si>
    <t>Račun rezervi kod CBBiH (uključujući iznos obavezne rezerve kod CBBiH)</t>
  </si>
  <si>
    <t>Novčana sredstva na računima depozita kod depozitnih institucija u BiH</t>
  </si>
  <si>
    <t>Novčana sredstva na računima depozita kod depozitnih institucija u inostranstvu</t>
  </si>
  <si>
    <t>Novčana sredstva u procesu naplate</t>
  </si>
  <si>
    <t>Ostala gotovina i gotovinski ekvivalenti</t>
  </si>
  <si>
    <t>Gotov novac</t>
  </si>
  <si>
    <t>Tabela 10: Vrijednosni papiri prema vrsti instrumenta</t>
  </si>
  <si>
    <t>Tabela 11: Vrijednosni papiri entitetskih vlada BiH</t>
  </si>
  <si>
    <t>Tabela 12: Sektorska struktura depozita</t>
  </si>
  <si>
    <t>Neprofitne organizacije</t>
  </si>
  <si>
    <t>Tabela 13: Struktura depozita stanovništva</t>
  </si>
  <si>
    <t xml:space="preserve">Tekući računi </t>
  </si>
  <si>
    <t>Štedni depoziti po viđenju</t>
  </si>
  <si>
    <t>Oročeni do jedne godine</t>
  </si>
  <si>
    <t>Oročeni preko jedne godine</t>
  </si>
  <si>
    <t>Obrtnici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</si>
  <si>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</si>
  <si>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</si>
  <si>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</si>
  <si>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</si>
  <si>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</si>
  <si>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</si>
  <si>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</si>
  <si>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</si>
  <si>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22: Izloženosti prema nivoima kreditnog rizika</t>
  </si>
  <si>
    <t>Tabela 23: Sektorska struktura kredita</t>
  </si>
  <si>
    <t>Tabela 24: Ročna struktura kredita</t>
  </si>
  <si>
    <t>Tabela 25: Krediti prema nivoima kreditnog rizika</t>
  </si>
  <si>
    <t>Računi depozita kod drugih banaka</t>
  </si>
  <si>
    <t>Krediti i finansijski najmovi</t>
  </si>
  <si>
    <t>Ostali prihodi od kamata po imovini po amortiziranom trošku</t>
  </si>
  <si>
    <t>Prihodi po imovini po fer vrijednosti kroz bilans uspjeha</t>
  </si>
  <si>
    <t>II Nekamatni prihodi</t>
  </si>
  <si>
    <t>Naknade i provizije</t>
  </si>
  <si>
    <t>II Nekamatni rashodi</t>
  </si>
  <si>
    <t xml:space="preserve">Umanjenja vrijednosti i rezervisanja </t>
  </si>
  <si>
    <t>Troškovi zaposlenih</t>
  </si>
  <si>
    <t>Ostali troškovi i rashodi</t>
  </si>
  <si>
    <t>Ostvareno % = red. br. 1 / red. br. 2</t>
  </si>
  <si>
    <t xml:space="preserve">Namjenski depoziti </t>
  </si>
  <si>
    <t>Struktura</t>
  </si>
  <si>
    <t>Prihodi po imovini po fer vrijednosti kroz ostali ukupan rezultat</t>
  </si>
  <si>
    <t>Ostali dobici i (gubici) od finansijske imovine</t>
  </si>
  <si>
    <t xml:space="preserve">Ostali prihodi </t>
  </si>
  <si>
    <t>Dobici i (gubici) od dugoročne nefinansijske imovine</t>
  </si>
  <si>
    <t>Neto dobici/(gubici) od derivatnih fin. instrumenata</t>
  </si>
  <si>
    <t>Neto prihod od naknada i provizija</t>
  </si>
  <si>
    <t>Nekamatni prihod</t>
  </si>
  <si>
    <t>Neto operativni prihod</t>
  </si>
  <si>
    <t>Neto kamatni prihod nakon troškova ECL-a</t>
  </si>
  <si>
    <t>Omjer troškova i prihoda (CIR)*</t>
  </si>
  <si>
    <t>* CIR eng. Cost-income Ratio</t>
  </si>
  <si>
    <t xml:space="preserve">9. </t>
  </si>
  <si>
    <t>NPL/Ukupni kapital i ECL za NPL (Teksaški koeficijent)</t>
  </si>
  <si>
    <t>Ukupni stabilni izvori finansiranja/Ukupne obaveze i kapital</t>
  </si>
  <si>
    <t>Neto NPL/Računovodstveni kapital</t>
  </si>
  <si>
    <t>Tabela 26: Struktura kredita za opću potrošnju</t>
  </si>
  <si>
    <t>Hipotekarni krediti</t>
  </si>
  <si>
    <t>Lombardni krediti</t>
  </si>
  <si>
    <t>Krediti za kupovinu motornih vozila</t>
  </si>
  <si>
    <t>Potrošački nenamjenski krediti</t>
  </si>
  <si>
    <t>Potrošački namjenski krediti</t>
  </si>
  <si>
    <t>Prekoračenja po tekućem računu</t>
  </si>
  <si>
    <t>Kartični proizvodi koji imaju karakteristike odgođenog plaćanja</t>
  </si>
  <si>
    <t>Ostali krediti</t>
  </si>
  <si>
    <t>Vrsta proizvoda</t>
  </si>
  <si>
    <t>Tabela 27: Pokazatelji kreditnog rizika</t>
  </si>
  <si>
    <t>Tabela 28: Ostvareni finansijski rezultat banaka</t>
  </si>
  <si>
    <t>Tabela 29: Struktura ukupnih prihoda banaka</t>
  </si>
  <si>
    <t>Tabela 30: Struktura ukupnih rashoda banaka</t>
  </si>
  <si>
    <t>Tabela 31: Pokazatelji profitabilnosti, produktivnosti i efikasnosti</t>
  </si>
  <si>
    <t>Tabela 32: LCR</t>
  </si>
  <si>
    <t>Tabela 33: Zaštitni sloj likvidnosti</t>
  </si>
  <si>
    <t>Tabela 34: Neto likvidnosni odlivi</t>
  </si>
  <si>
    <t>Tabela 35: NSFR</t>
  </si>
  <si>
    <t>Tabela 36: Struktura ASF</t>
  </si>
  <si>
    <t>Tabela 37: Struktura RSF</t>
  </si>
  <si>
    <t>Tabela 38: Ročna struktura depozita po preostalom dospijeću</t>
  </si>
  <si>
    <t>Tabela 39: Ročna usklađenost finansijske imovine i finansijskih obaveza do 180 dana</t>
  </si>
  <si>
    <t>Tabela 40: Pokazatelji likvidnosti</t>
  </si>
  <si>
    <t>Tabela 41: Devizna pozicija (EUR i ukupno)</t>
  </si>
  <si>
    <t>Tabela 42: Ukupna ponderisana pozicija bankarske knjige</t>
  </si>
  <si>
    <t>Tabela 43: Kvalifikaciona struktura zaposlenih u MKO u FBiH</t>
  </si>
  <si>
    <t xml:space="preserve">Tabela 44: Bilans stanja mikrokreditnog sektora   </t>
  </si>
  <si>
    <t xml:space="preserve">Tabela 45: Struktura kapitala mikrokreditnog sektora  </t>
  </si>
  <si>
    <t xml:space="preserve">Tabela 46: Ročna struktura uzetih kredita </t>
  </si>
  <si>
    <t xml:space="preserve">Tabela 47: Neto mikrokrediti  </t>
  </si>
  <si>
    <t>Tabela 48: Sektorska i ročna struktura mikrokredita</t>
  </si>
  <si>
    <t xml:space="preserve">Tabela 49: RKG </t>
  </si>
  <si>
    <t>Tabela 50: Ostvareni finansijski rezultat MKO</t>
  </si>
  <si>
    <t>Tabela 51: Struktura ukupnih prihoda MKO</t>
  </si>
  <si>
    <t>Tabela 52: Struktura ukupnih rashoda MKO</t>
  </si>
  <si>
    <t>Tabela 53: Kvalifikaciona struktura zaposlenih u lizing društvima FBiH</t>
  </si>
  <si>
    <t>Tabela 54: Bilans stanja lizing sektora</t>
  </si>
  <si>
    <t>Tabela 55: Struktura potraživanja po finansijskom lizingu</t>
  </si>
  <si>
    <t>Tabela 56: Pregled rezervi za finansijski lizing</t>
  </si>
  <si>
    <t>Tabela 57: Ostvareni finansijski rezultat lizing društava</t>
  </si>
  <si>
    <t>Tabela 58: Struktura ukupnih prihoda lizing društava</t>
  </si>
  <si>
    <t>Tabela 59: Struktura ukupnih rashoda lizing društava</t>
  </si>
  <si>
    <t>Tabela 60: Struktura broja zaključenih ugovora i iznosa finansiranja lizing sistema</t>
  </si>
  <si>
    <t>Tabela 61: Nominalni iznos otkupljenih novčanih potraživanja i isplaćenih kupčevih obaveza prema dobavljačima u FBiH, prema vrsti faktoringa i domicilnosti</t>
  </si>
  <si>
    <t>Neto pozitivne/(negativne) kursne razlike</t>
  </si>
  <si>
    <t xml:space="preserve">Obaveze po uzetim kreditima </t>
  </si>
  <si>
    <t>Subordinisani dugovi</t>
  </si>
  <si>
    <t xml:space="preserve">Tabela 55: Struktura potraživanja po finansijskom lizingu </t>
  </si>
  <si>
    <t>Krediti/Depoziti</t>
  </si>
  <si>
    <t>Likvidna imovina/Neto imovina</t>
  </si>
  <si>
    <t>Likvidna imovina/Kratkoročne finans. obaveze</t>
  </si>
  <si>
    <t>Krediti/Depoziti i uzeti krediti</t>
  </si>
  <si>
    <t>Neto kamatni prihod nakon troškova ECL/Prosječna aktiva (NIA)</t>
  </si>
  <si>
    <t>Neto kamatni prihod/Neto operativni prihod</t>
  </si>
  <si>
    <t xml:space="preserve"> Prihodi od prodaje lizing objekta, neto</t>
  </si>
  <si>
    <t>Fizička lica</t>
  </si>
  <si>
    <t>Imovina po zaposlenom</t>
  </si>
  <si>
    <t xml:space="preserve"> Broj zaposlenih</t>
  </si>
  <si>
    <t>Iznos ukupne imovine</t>
  </si>
  <si>
    <t>Indeks (4/3)</t>
  </si>
  <si>
    <t>% i iznos viška ili manjka od propisanog minimuma</t>
  </si>
  <si>
    <t>Privatna preduzeća i društva</t>
  </si>
  <si>
    <t>Nebankarske finansijske institucije</t>
  </si>
  <si>
    <t>Ostala fin. imov. sa val. kl.</t>
  </si>
  <si>
    <t>Dep. i kred. sa val. klauz.</t>
  </si>
  <si>
    <t xml:space="preserve">    Ukupno I </t>
  </si>
  <si>
    <t xml:space="preserve">   Ukupno II </t>
  </si>
  <si>
    <t xml:space="preserve">Promjena ekonomske vrijednosti/Regulatorni kapital </t>
  </si>
  <si>
    <t>Mikrokrediti, bruto</t>
  </si>
  <si>
    <t xml:space="preserve">Materijalna i nematerijalna imovina, neto </t>
  </si>
  <si>
    <t xml:space="preserve">                 Ukupno 1</t>
  </si>
  <si>
    <t xml:space="preserve">                Ukupno 2</t>
  </si>
  <si>
    <t xml:space="preserve">                Ukupni prihodi (1+2+3)</t>
  </si>
  <si>
    <t xml:space="preserve">               Ukupno 1</t>
  </si>
  <si>
    <t xml:space="preserve">               Ukupno 2</t>
  </si>
  <si>
    <t>30.09.2024.</t>
  </si>
  <si>
    <t xml:space="preserve">       30.09.2024.</t>
  </si>
  <si>
    <t xml:space="preserve">    30.09.2024.</t>
  </si>
  <si>
    <t>01.01. - 30.09.2023.</t>
  </si>
  <si>
    <t>01.01. - 30.09.2024.</t>
  </si>
  <si>
    <t>30.09.2023.</t>
  </si>
  <si>
    <t xml:space="preserve">30.09.2024. </t>
  </si>
  <si>
    <t>01.01. - 30.09.2024. </t>
  </si>
  <si>
    <t>(–) Kvalificirani udjeli izvan finansijskog sektora na koje se kao alternativa može primjenjivati ponder rizika od 1250%</t>
  </si>
  <si>
    <t>* Najveći dio, cca. 89%, odnosi se na obveznice banaka iz EU, Turske i Saudijske Arabije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</si>
</sst>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rgb="FF1F3864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4"/>
      <color rgb="FF000000"/>
      <name val="Times New Roman"/>
      <family val="1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7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49" fontId="47" fillId="4" borderId="0" xfId="1" applyNumberFormat="1" applyFont="1" applyFill="1" applyBorder="1" applyAlignment="1">
      <alignment horizontal="justify" vertical="center" wrapText="1"/>
    </xf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0" fontId="45" fillId="5" borderId="0" xfId="0" applyFont="1" applyFill="1" applyAlignment="1">
      <alignment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1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2" fillId="0" borderId="1" xfId="0" applyNumberFormat="1" applyFont="1" applyBorder="1" applyAlignment="1">
      <alignment horizontal="right" vertical="center"/>
    </xf>
    <xf numFmtId="0" fontId="53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0" fontId="35" fillId="4" borderId="0" xfId="0" applyFont="1" applyFill="1" applyAlignment="1">
      <alignment wrapText="1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3" fontId="35" fillId="4" borderId="0" xfId="0" applyNumberFormat="1" applyFont="1" applyFill="1" applyAlignment="1">
      <alignment vertical="center" wrapText="1"/>
    </xf>
    <xf numFmtId="49" fontId="41" fillId="0" borderId="1" xfId="0" applyNumberFormat="1" applyFont="1" applyBorder="1" applyAlignment="1">
      <alignment horizontal="right"/>
    </xf>
    <xf numFmtId="0" fontId="54" fillId="0" borderId="0" xfId="0" applyFont="1"/>
    <xf numFmtId="164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49" fontId="42" fillId="0" borderId="1" xfId="0" applyNumberFormat="1" applyFont="1" applyBorder="1" applyAlignment="1">
      <alignment horizontal="left"/>
    </xf>
    <xf numFmtId="0" fontId="34" fillId="5" borderId="0" xfId="0" applyFont="1" applyFill="1" applyAlignment="1">
      <alignment horizontal="left" vertical="top" wrapText="1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0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5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0" fontId="34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0" fillId="4" borderId="0" xfId="0" applyFont="1" applyFill="1" applyAlignment="1">
      <alignment vertical="center"/>
    </xf>
    <xf numFmtId="0" fontId="48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center" vertical="center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50" fillId="4" borderId="0" xfId="0" applyFont="1" applyFill="1" applyAlignment="1">
      <alignment horizontal="center" vertical="center" wrapText="1"/>
    </xf>
    <xf numFmtId="3" fontId="50" fillId="4" borderId="0" xfId="0" applyNumberFormat="1" applyFont="1" applyFill="1" applyAlignment="1">
      <alignment horizontal="right" vertical="center"/>
    </xf>
    <xf numFmtId="166" fontId="50" fillId="4" borderId="0" xfId="0" applyNumberFormat="1" applyFont="1" applyFill="1" applyAlignment="1">
      <alignment horizontal="center" vertical="center"/>
    </xf>
    <xf numFmtId="1" fontId="50" fillId="4" borderId="0" xfId="0" applyNumberFormat="1" applyFont="1" applyFill="1" applyAlignment="1">
      <alignment horizontal="center" vertical="center"/>
    </xf>
    <xf numFmtId="3" fontId="48" fillId="5" borderId="0" xfId="0" applyNumberFormat="1" applyFont="1" applyFill="1" applyAlignment="1">
      <alignment horizontal="right" vertical="center"/>
    </xf>
    <xf numFmtId="1" fontId="48" fillId="5" borderId="0" xfId="0" applyNumberFormat="1" applyFont="1" applyFill="1" applyAlignment="1">
      <alignment horizontal="center" vertical="center"/>
    </xf>
    <xf numFmtId="9" fontId="50" fillId="4" borderId="0" xfId="0" applyNumberFormat="1" applyFont="1" applyFill="1" applyAlignment="1">
      <alignment horizontal="center" vertical="center"/>
    </xf>
    <xf numFmtId="0" fontId="50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48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/>
    </xf>
    <xf numFmtId="0" fontId="48" fillId="4" borderId="0" xfId="0" applyFont="1" applyFill="1" applyAlignment="1">
      <alignment horizontal="center" vertical="center" wrapText="1"/>
    </xf>
    <xf numFmtId="1" fontId="50" fillId="4" borderId="0" xfId="0" applyNumberFormat="1" applyFont="1" applyFill="1" applyAlignment="1">
      <alignment vertical="center"/>
    </xf>
    <xf numFmtId="49" fontId="50" fillId="4" borderId="0" xfId="0" applyNumberFormat="1" applyFont="1" applyFill="1" applyAlignment="1">
      <alignment horizontal="center" vertical="center" wrapText="1"/>
    </xf>
    <xf numFmtId="166" fontId="48" fillId="5" borderId="0" xfId="0" applyNumberFormat="1" applyFont="1" applyFill="1" applyAlignment="1">
      <alignment horizontal="center" vertical="center"/>
    </xf>
    <xf numFmtId="0" fontId="48" fillId="4" borderId="0" xfId="0" applyFont="1" applyFill="1" applyAlignment="1">
      <alignment horizontal="right" vertical="center"/>
    </xf>
    <xf numFmtId="166" fontId="48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8" fillId="5" borderId="0" xfId="0" applyFont="1" applyFill="1" applyAlignment="1">
      <alignment vertical="center" wrapText="1"/>
    </xf>
    <xf numFmtId="0" fontId="48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0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7" fillId="0" borderId="0" xfId="0" applyFont="1" applyAlignment="1">
      <alignment horizontal="justify" vertical="center"/>
    </xf>
    <xf numFmtId="0" fontId="56" fillId="0" borderId="0" xfId="0" applyFont="1" applyAlignment="1">
      <alignment horizontal="justify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59" fillId="5" borderId="0" xfId="0" applyFont="1" applyFill="1" applyAlignment="1">
      <alignment horizontal="center" vertical="center" wrapText="1"/>
    </xf>
    <xf numFmtId="0" fontId="60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0" fillId="4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61" fillId="5" borderId="0" xfId="0" applyFont="1" applyFill="1" applyAlignment="1">
      <alignment horizontal="center" vertical="center" wrapText="1"/>
    </xf>
    <xf numFmtId="0" fontId="62" fillId="0" borderId="0" xfId="0" applyFont="1"/>
    <xf numFmtId="10" fontId="47" fillId="4" borderId="0" xfId="0" applyNumberFormat="1" applyFont="1" applyFill="1" applyAlignment="1">
      <alignment horizontal="center" wrapText="1"/>
    </xf>
    <xf numFmtId="0" fontId="47" fillId="4" borderId="0" xfId="0" applyFont="1" applyFill="1" applyAlignment="1">
      <alignment horizontal="center" wrapText="1"/>
    </xf>
    <xf numFmtId="3" fontId="64" fillId="0" borderId="0" xfId="0" applyNumberFormat="1" applyFont="1" applyAlignment="1">
      <alignment horizontal="right" vertical="center"/>
    </xf>
    <xf numFmtId="0" fontId="64" fillId="0" borderId="0" xfId="0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47" fillId="5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wrapText="1"/>
    </xf>
    <xf numFmtId="3" fontId="65" fillId="0" borderId="0" xfId="0" applyNumberFormat="1" applyFont="1" applyAlignment="1">
      <alignment horizontal="right"/>
    </xf>
    <xf numFmtId="10" fontId="65" fillId="0" borderId="0" xfId="0" applyNumberFormat="1" applyFont="1" applyAlignment="1">
      <alignment horizontal="right"/>
    </xf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3" fontId="33" fillId="0" borderId="0" xfId="0" applyNumberFormat="1" applyFont="1"/>
    <xf numFmtId="1" fontId="35" fillId="4" borderId="0" xfId="0" applyNumberFormat="1" applyFont="1" applyFill="1" applyAlignment="1">
      <alignment horizontal="right" vertical="center"/>
    </xf>
    <xf numFmtId="0" fontId="45" fillId="5" borderId="0" xfId="0" applyFont="1" applyFill="1" applyAlignment="1">
      <alignment horizontal="left" wrapText="1"/>
    </xf>
    <xf numFmtId="9" fontId="47" fillId="4" borderId="0" xfId="0" applyNumberFormat="1" applyFont="1" applyFill="1" applyAlignment="1">
      <alignment horizontal="center" vertical="center" wrapText="1"/>
    </xf>
    <xf numFmtId="49" fontId="47" fillId="4" borderId="0" xfId="0" applyNumberFormat="1" applyFont="1" applyFill="1" applyAlignment="1">
      <alignment horizontal="center" vertical="center" wrapText="1"/>
    </xf>
    <xf numFmtId="165" fontId="66" fillId="0" borderId="0" xfId="0" applyNumberFormat="1" applyFont="1" applyAlignment="1">
      <alignment horizontal="right" vertical="center" wrapText="1"/>
    </xf>
    <xf numFmtId="166" fontId="47" fillId="4" borderId="0" xfId="0" applyNumberFormat="1" applyFont="1" applyFill="1" applyAlignment="1">
      <alignment horizontal="right" vertical="center" wrapText="1"/>
    </xf>
    <xf numFmtId="2" fontId="47" fillId="4" borderId="0" xfId="0" applyNumberFormat="1" applyFont="1" applyFill="1" applyAlignment="1">
      <alignment horizontal="center" vertical="center" wrapText="1"/>
    </xf>
    <xf numFmtId="1" fontId="35" fillId="4" borderId="0" xfId="0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horizontal="left" vertical="center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31" fillId="5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67" fillId="0" borderId="0" xfId="0" applyFont="1" applyAlignment="1">
      <alignment vertical="center" wrapText="1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58" fillId="4" borderId="3" xfId="0" applyFont="1" applyFill="1" applyBorder="1" applyAlignment="1">
      <alignment vertical="center" wrapText="1"/>
    </xf>
    <xf numFmtId="0" fontId="58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vertical="center" wrapText="1"/>
    </xf>
    <xf numFmtId="0" fontId="58" fillId="4" borderId="2" xfId="0" applyFont="1" applyFill="1" applyBorder="1" applyAlignment="1">
      <alignment horizontal="left" vertical="center" wrapText="1"/>
    </xf>
    <xf numFmtId="0" fontId="59" fillId="5" borderId="0" xfId="0" applyFont="1" applyFill="1" applyAlignment="1">
      <alignment vertical="center" wrapText="1"/>
    </xf>
    <xf numFmtId="0" fontId="59" fillId="5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vertical="center" wrapText="1"/>
    </xf>
    <xf numFmtId="0" fontId="32" fillId="4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45" fillId="5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8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left" vertical="center"/>
    </xf>
    <xf numFmtId="0" fontId="48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22A282-2F80-4DE6-BB16-2897458CB566}"/>
            </a:ext>
          </a:extLst>
        </xdr:cNvPr>
        <xdr:cNvSpPr/>
      </xdr:nvSpPr>
      <xdr:spPr>
        <a:xfrm>
          <a:off x="8010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19050</xdr:rowOff>
    </xdr:from>
    <xdr:to>
      <xdr:col>9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76E862-B997-446C-892A-88D079225878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19050</xdr:rowOff>
    </xdr:from>
    <xdr:to>
      <xdr:col>9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0</xdr:rowOff>
    </xdr:from>
    <xdr:to>
      <xdr:col>10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0</xdr:rowOff>
    </xdr:from>
    <xdr:to>
      <xdr:col>9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62"/>
  <sheetViews>
    <sheetView workbookViewId="0">
      <selection activeCell="B26" sqref="B26"/>
    </sheetView>
  </sheetViews>
  <sheetFormatPr defaultRowHeight="15" x14ac:dyDescent="0.25"/>
  <cols>
    <col min="2" max="2" width="92.140625" customWidth="1"/>
  </cols>
  <sheetData>
    <row r="1" spans="1:2" x14ac:dyDescent="0.25">
      <c r="A1" s="123" t="s">
        <v>404</v>
      </c>
      <c r="B1" s="123"/>
    </row>
    <row r="2" spans="1:2" x14ac:dyDescent="0.25">
      <c r="A2" s="123"/>
      <c r="B2" s="282" t="s">
        <v>551</v>
      </c>
    </row>
    <row r="3" spans="1:2" x14ac:dyDescent="0.25">
      <c r="A3" s="123"/>
      <c r="B3" s="282" t="s">
        <v>552</v>
      </c>
    </row>
    <row r="4" spans="1:2" x14ac:dyDescent="0.25">
      <c r="A4" s="123"/>
      <c r="B4" s="282" t="s">
        <v>553</v>
      </c>
    </row>
    <row r="5" spans="1:2" x14ac:dyDescent="0.25">
      <c r="A5" s="123"/>
      <c r="B5" s="282" t="s">
        <v>555</v>
      </c>
    </row>
    <row r="6" spans="1:2" x14ac:dyDescent="0.25">
      <c r="A6" s="123"/>
      <c r="B6" s="282" t="s">
        <v>559</v>
      </c>
    </row>
    <row r="7" spans="1:2" x14ac:dyDescent="0.25">
      <c r="A7" s="123"/>
      <c r="B7" s="282" t="s">
        <v>558</v>
      </c>
    </row>
    <row r="8" spans="1:2" x14ac:dyDescent="0.25">
      <c r="A8" s="123"/>
      <c r="B8" s="282" t="s">
        <v>560</v>
      </c>
    </row>
    <row r="9" spans="1:2" x14ac:dyDescent="0.25">
      <c r="A9" s="123"/>
      <c r="B9" s="282" t="s">
        <v>562</v>
      </c>
    </row>
    <row r="10" spans="1:2" x14ac:dyDescent="0.25">
      <c r="A10" s="123"/>
      <c r="B10" s="282" t="s">
        <v>563</v>
      </c>
    </row>
    <row r="11" spans="1:2" x14ac:dyDescent="0.25">
      <c r="A11" s="123"/>
      <c r="B11" s="282" t="s">
        <v>570</v>
      </c>
    </row>
    <row r="12" spans="1:2" x14ac:dyDescent="0.25">
      <c r="A12" s="123"/>
      <c r="B12" s="282" t="s">
        <v>571</v>
      </c>
    </row>
    <row r="13" spans="1:2" x14ac:dyDescent="0.25">
      <c r="A13" s="123"/>
      <c r="B13" s="282" t="s">
        <v>572</v>
      </c>
    </row>
    <row r="14" spans="1:2" x14ac:dyDescent="0.25">
      <c r="A14" s="123"/>
      <c r="B14" s="282" t="s">
        <v>574</v>
      </c>
    </row>
    <row r="15" spans="1:2" x14ac:dyDescent="0.25">
      <c r="A15" s="123"/>
      <c r="B15" s="282" t="s">
        <v>580</v>
      </c>
    </row>
    <row r="16" spans="1:2" x14ac:dyDescent="0.25">
      <c r="A16" s="123"/>
      <c r="B16" s="282" t="s">
        <v>581</v>
      </c>
    </row>
    <row r="17" spans="1:2" x14ac:dyDescent="0.25">
      <c r="A17" s="123"/>
      <c r="B17" s="282" t="s">
        <v>582</v>
      </c>
    </row>
    <row r="18" spans="1:2" x14ac:dyDescent="0.25">
      <c r="A18" s="123"/>
      <c r="B18" s="282" t="s">
        <v>583</v>
      </c>
    </row>
    <row r="19" spans="1:2" x14ac:dyDescent="0.25">
      <c r="A19" s="123"/>
      <c r="B19" s="282" t="s">
        <v>584</v>
      </c>
    </row>
    <row r="20" spans="1:2" x14ac:dyDescent="0.25">
      <c r="A20" s="123"/>
      <c r="B20" s="282" t="s">
        <v>585</v>
      </c>
    </row>
    <row r="21" spans="1:2" x14ac:dyDescent="0.25">
      <c r="A21" s="123"/>
      <c r="B21" s="282" t="s">
        <v>586</v>
      </c>
    </row>
    <row r="22" spans="1:2" x14ac:dyDescent="0.25">
      <c r="A22" s="123"/>
      <c r="B22" s="282" t="s">
        <v>587</v>
      </c>
    </row>
    <row r="23" spans="1:2" x14ac:dyDescent="0.25">
      <c r="A23" s="123"/>
      <c r="B23" s="282" t="s">
        <v>588</v>
      </c>
    </row>
    <row r="24" spans="1:2" x14ac:dyDescent="0.25">
      <c r="A24" s="123"/>
      <c r="B24" s="282" t="s">
        <v>589</v>
      </c>
    </row>
    <row r="25" spans="1:2" x14ac:dyDescent="0.25">
      <c r="A25" s="123"/>
      <c r="B25" s="282" t="s">
        <v>590</v>
      </c>
    </row>
    <row r="26" spans="1:2" x14ac:dyDescent="0.25">
      <c r="A26" s="123"/>
      <c r="B26" s="282" t="s">
        <v>591</v>
      </c>
    </row>
    <row r="27" spans="1:2" x14ac:dyDescent="0.25">
      <c r="A27" s="123"/>
      <c r="B27" s="282" t="s">
        <v>620</v>
      </c>
    </row>
    <row r="28" spans="1:2" x14ac:dyDescent="0.25">
      <c r="A28" s="123"/>
      <c r="B28" s="283" t="s">
        <v>630</v>
      </c>
    </row>
    <row r="29" spans="1:2" x14ac:dyDescent="0.25">
      <c r="A29" s="123"/>
      <c r="B29" s="282" t="s">
        <v>631</v>
      </c>
    </row>
    <row r="30" spans="1:2" x14ac:dyDescent="0.25">
      <c r="A30" s="123"/>
      <c r="B30" s="282" t="s">
        <v>632</v>
      </c>
    </row>
    <row r="31" spans="1:2" x14ac:dyDescent="0.25">
      <c r="A31" s="123"/>
      <c r="B31" s="282" t="s">
        <v>633</v>
      </c>
    </row>
    <row r="32" spans="1:2" x14ac:dyDescent="0.25">
      <c r="A32" s="123"/>
      <c r="B32" s="282" t="s">
        <v>634</v>
      </c>
    </row>
    <row r="33" spans="1:2" x14ac:dyDescent="0.25">
      <c r="A33" s="123"/>
      <c r="B33" s="282" t="s">
        <v>635</v>
      </c>
    </row>
    <row r="34" spans="1:2" x14ac:dyDescent="0.25">
      <c r="A34" s="123"/>
      <c r="B34" s="282" t="s">
        <v>636</v>
      </c>
    </row>
    <row r="35" spans="1:2" x14ac:dyDescent="0.25">
      <c r="A35" s="123"/>
      <c r="B35" s="282" t="s">
        <v>637</v>
      </c>
    </row>
    <row r="36" spans="1:2" x14ac:dyDescent="0.25">
      <c r="A36" s="123"/>
      <c r="B36" s="282" t="s">
        <v>638</v>
      </c>
    </row>
    <row r="37" spans="1:2" x14ac:dyDescent="0.25">
      <c r="A37" s="123"/>
      <c r="B37" s="282" t="s">
        <v>639</v>
      </c>
    </row>
    <row r="38" spans="1:2" x14ac:dyDescent="0.25">
      <c r="A38" s="123"/>
      <c r="B38" s="282" t="s">
        <v>640</v>
      </c>
    </row>
    <row r="39" spans="1:2" x14ac:dyDescent="0.25">
      <c r="A39" s="123"/>
      <c r="B39" s="282" t="s">
        <v>641</v>
      </c>
    </row>
    <row r="40" spans="1:2" x14ac:dyDescent="0.25">
      <c r="A40" s="123"/>
      <c r="B40" s="282" t="s">
        <v>642</v>
      </c>
    </row>
    <row r="41" spans="1:2" x14ac:dyDescent="0.25">
      <c r="A41" s="123"/>
      <c r="B41" s="282" t="s">
        <v>643</v>
      </c>
    </row>
    <row r="42" spans="1:2" x14ac:dyDescent="0.25">
      <c r="A42" s="123"/>
      <c r="B42" s="282" t="s">
        <v>644</v>
      </c>
    </row>
    <row r="43" spans="1:2" x14ac:dyDescent="0.25">
      <c r="A43" s="123"/>
      <c r="B43" s="282" t="s">
        <v>645</v>
      </c>
    </row>
    <row r="44" spans="1:2" x14ac:dyDescent="0.25">
      <c r="A44" s="123"/>
      <c r="B44" s="282" t="s">
        <v>646</v>
      </c>
    </row>
    <row r="45" spans="1:2" x14ac:dyDescent="0.25">
      <c r="A45" s="123"/>
      <c r="B45" s="282" t="s">
        <v>647</v>
      </c>
    </row>
    <row r="46" spans="1:2" x14ac:dyDescent="0.25">
      <c r="A46" s="123"/>
      <c r="B46" s="282" t="s">
        <v>648</v>
      </c>
    </row>
    <row r="47" spans="1:2" x14ac:dyDescent="0.25">
      <c r="A47" s="123"/>
      <c r="B47" s="282" t="s">
        <v>649</v>
      </c>
    </row>
    <row r="48" spans="1:2" x14ac:dyDescent="0.25">
      <c r="A48" s="123"/>
      <c r="B48" s="282" t="s">
        <v>650</v>
      </c>
    </row>
    <row r="49" spans="1:2" x14ac:dyDescent="0.25">
      <c r="A49" s="123"/>
      <c r="B49" s="282" t="s">
        <v>651</v>
      </c>
    </row>
    <row r="50" spans="1:2" x14ac:dyDescent="0.25">
      <c r="A50" s="123"/>
      <c r="B50" s="282" t="s">
        <v>652</v>
      </c>
    </row>
    <row r="51" spans="1:2" x14ac:dyDescent="0.25">
      <c r="A51" s="123"/>
      <c r="B51" s="282" t="s">
        <v>653</v>
      </c>
    </row>
    <row r="52" spans="1:2" x14ac:dyDescent="0.25">
      <c r="A52" s="123"/>
      <c r="B52" s="282" t="s">
        <v>654</v>
      </c>
    </row>
    <row r="53" spans="1:2" x14ac:dyDescent="0.25">
      <c r="A53" s="123"/>
      <c r="B53" s="282" t="s">
        <v>655</v>
      </c>
    </row>
    <row r="54" spans="1:2" x14ac:dyDescent="0.25">
      <c r="A54" s="123"/>
      <c r="B54" s="282" t="s">
        <v>656</v>
      </c>
    </row>
    <row r="55" spans="1:2" x14ac:dyDescent="0.25">
      <c r="A55" s="123"/>
      <c r="B55" s="282" t="s">
        <v>657</v>
      </c>
    </row>
    <row r="56" spans="1:2" x14ac:dyDescent="0.25">
      <c r="A56" s="123"/>
      <c r="B56" s="283" t="s">
        <v>668</v>
      </c>
    </row>
    <row r="57" spans="1:2" x14ac:dyDescent="0.25">
      <c r="A57" s="123"/>
      <c r="B57" s="283" t="s">
        <v>659</v>
      </c>
    </row>
    <row r="58" spans="1:2" x14ac:dyDescent="0.25">
      <c r="A58" s="123"/>
      <c r="B58" s="283" t="s">
        <v>660</v>
      </c>
    </row>
    <row r="59" spans="1:2" x14ac:dyDescent="0.25">
      <c r="A59" s="123"/>
      <c r="B59" s="283" t="s">
        <v>661</v>
      </c>
    </row>
    <row r="60" spans="1:2" x14ac:dyDescent="0.25">
      <c r="A60" s="123"/>
      <c r="B60" s="283" t="s">
        <v>662</v>
      </c>
    </row>
    <row r="61" spans="1:2" x14ac:dyDescent="0.25">
      <c r="A61" s="123"/>
      <c r="B61" s="283" t="s">
        <v>663</v>
      </c>
    </row>
    <row r="62" spans="1:2" ht="30" x14ac:dyDescent="0.25">
      <c r="A62" s="123"/>
      <c r="B62" s="284" t="s">
        <v>664</v>
      </c>
    </row>
  </sheetData>
  <hyperlinks>
    <hyperlink ref="B2" location="'Tabela 1'!A1" display="Tabela 1: Org. dijelovi,  mreža bankomata i POS uređaja banaka koje posluju u FBiH" xr:uid="{BBF4B344-B4F7-48E3-99D3-124ED0A472B9}"/>
    <hyperlink ref="B3" location="'Tabela 2'!A1" display="Tabela 2: Struktura vlasništva prema ukupnom kapitalu" xr:uid="{55EBF0B7-1132-4CBD-AD18-5BA9D0F98BBA}"/>
    <hyperlink ref="B4" location="'Tabela 3'!A1" display="Tabela 3: Struktura vlasništva prema učešću državnog, privatnog i stranog kapitala" xr:uid="{CEC96BE0-EB46-4FE5-AB41-539F6AEA45B8}"/>
    <hyperlink ref="B5" location="'Tabela 4'!A1" display="Tabela 4: Tržišni udjeli banaka prema vrsti vlasništva (većinskom kapitalu)" xr:uid="{DC727F1F-1EC6-4BC4-854B-BE1009148C7C}"/>
    <hyperlink ref="B6" location="'Tabela 5'!A1" display="Tabela 5: Kvalifikaciona struktura zaposlenih  u bankama FBiH" xr:uid="{CC7F0778-E0C8-4CD5-B5D2-5E934B8A8E20}"/>
    <hyperlink ref="B7" location="'Tabela 6'!A1" display="Tabela 6: Ukupna imovina po zaposlenom" xr:uid="{0A1E21C9-63EB-4738-B078-81BDA0E25303}"/>
    <hyperlink ref="B8" location="'Tabela 7'!A1" display="Tabela 7: Ukupna imovina banaka prema vlasničkoj strukturi" xr:uid="{96268232-1161-4947-A650-795135112A3B}"/>
    <hyperlink ref="B9" location="'Tabela 8'!A1" display="Tabela 8: Učešće grupa banaka u ukupnoj imovini" xr:uid="{28D9D0A7-32A7-4FA6-8C13-6BF21CDE17D5}"/>
    <hyperlink ref="B10" location="'Tabla 9'!A1" display="Tabela 9: Novčana sredstva banaka" xr:uid="{4767A1D6-598B-45A4-B458-1AEAB3F46982}"/>
    <hyperlink ref="B11" location="'Tabela 10'!A1" display="Tabela 10: Vrijednosni papiri prema vrsti instrumenta" xr:uid="{537402B1-0D21-46BB-B56F-5EF9F55624B7}"/>
    <hyperlink ref="B12" location="'Tabela 11'!A1" display="Tabela 11: Vrijednosni papiri entitetskih vlada BiH" xr:uid="{43FA025B-AE02-4E05-8B0A-D65ACCFCB856}"/>
    <hyperlink ref="B13" location="'Tabela 12'!A1" display="Tabela 12: Sektorska struktura depozita" xr:uid="{DA6EB249-57F0-443B-8C7F-CB33117E9C41}"/>
    <hyperlink ref="B15" location="'Tabela 14'!A1" display="Tabela 14: Štednja stanovništva  " xr:uid="{0D4B47A5-41E0-4BAC-A9B2-B0028CDC3FAA}"/>
    <hyperlink ref="B16" location="'Tabela 15'!A1" display="Tabela 15: Ročna struktura štednih depozita stanovništva" xr:uid="{EAC9F0A0-28D5-4442-BD0D-D9A44C3FD7AE}"/>
    <hyperlink ref="B17" location="'Tabela 16'!A1" display="Tabela 16: Krediti, štednja i depoziti stanovništva" xr:uid="{54D7593C-7ADA-4655-96B8-28EEB6D7FB25}"/>
    <hyperlink ref="B18" location="'Tabela 17'!A1" display="Tabela 17: Izvještaj o stanju regulatornog kapitala " xr:uid="{9FF74056-37EF-416E-8E1F-BF6B30FCEBA1}"/>
    <hyperlink ref="B19" location="'Tabela 18'!A1" display="Tabela 18: Struktura izloženosti riziku" xr:uid="{F8F9E289-4D4B-43D9-9E6E-C6797FDD28DC}"/>
    <hyperlink ref="B20" location="'Tabela 19'!A1" display="Tabela 19: Pokazatelji adekvatnosti kapitala" xr:uid="{050032BA-14CD-441D-B5CE-C89ADA6F8F20}"/>
    <hyperlink ref="B21" location="'Tabela 20'!A1" display="Tabela 20: Stopa finansijske poluge" xr:uid="{F23A8244-A6C7-47DC-8B4D-ED52CF57D830}"/>
    <hyperlink ref="B22" location="'Tabela 21'!A1" display="Tabela 21: Finansijska imovina, vanbilansne stavke i ECL " xr:uid="{DD12517F-16D8-49E7-9ACA-A42373157331}"/>
    <hyperlink ref="B23" location="'Tabela 22'!A1" display="Tabela 22: Izloženosti prema nivoima kreditnog rizika" xr:uid="{EF0240FF-9B38-4C49-90FF-A0C18AC3D04C}"/>
    <hyperlink ref="B24" location="'Tabela 23'!A1" display="Tabela 23: Sektorska struktura kredita" xr:uid="{A4792F5C-CFD9-4DDF-B3A3-7EF1A955BEF9}"/>
    <hyperlink ref="B25" location="'Tabela 24'!A1" display="Tabela 24: Ročna struktura kredita" xr:uid="{31AFE0D1-4BAE-40C8-BDA2-0608F52A56E1}"/>
    <hyperlink ref="B26" location="'Tabela 25'!A1" display="Tabela 25: Krediti prema nivoima kreditnog rizika" xr:uid="{8C9EF8BA-E66B-4470-B544-3038946F1B2F}"/>
    <hyperlink ref="B29" location="'Tabela 28'!A1" display="Tabela 28: Ostvareni finansijski rezultat banaka" xr:uid="{AB5E31A0-7B5F-4800-B678-8804EE82D5BB}"/>
    <hyperlink ref="B30" location="'Tabela 29'!A1" display="Tabela 29: Struktura ukupnih prihoda banaka" xr:uid="{42938E32-610A-44D5-9ED4-EF8340921542}"/>
    <hyperlink ref="B31" location="'Tabela 30'!A1" display="Tabela 30: Struktura ukupnih rashoda banaka" xr:uid="{D94DD3D9-A4EF-4A17-8DEF-E723A788C48A}"/>
    <hyperlink ref="B32" location="'Tabela 31'!A1" display="Tabela 31: Pokazatelji profitabilnosti, produktivnosti i efikasnosti" xr:uid="{14A1B57B-12B5-4692-8D77-BE53B08B91FA}"/>
    <hyperlink ref="B33" location="'Tabela 32'!A1" display="Tabela 32: LCR" xr:uid="{F47C4671-3005-4940-9914-3FA5D16F7A8D}"/>
    <hyperlink ref="B39" location="'Tabela 38'!A1" display="Tabela 38: Ročna struktura depozita po preostalom dospijeću" xr:uid="{F2358CB4-54E3-44B9-9BA0-F5820CA8BE28}"/>
    <hyperlink ref="B41" location="'Tabela 40'!A1" display="Tabela 40: Pokazatelji likvidnosti" xr:uid="{C754894E-FD8E-4010-872E-D7B0CE5E4D9F}"/>
    <hyperlink ref="B42" location="'Tabela 41'!A1" display="Tabela 41: Devizna pozicija (EUR i ukupno)" xr:uid="{CD2A7205-DE75-4088-82EF-26A4A9A02777}"/>
    <hyperlink ref="B44" location="'Tabela 43'!A1" display="Tabela 43: Kvalifikaciona struktura zaposlenih u MKO u FBiH" xr:uid="{16AC1F4A-F630-404D-9F4B-52F73BD3824F}"/>
    <hyperlink ref="B45" location="'Tabela 44'!A1" display="Tabela 44: Bilans stanja mikrokreditnog sektora   " xr:uid="{C927635E-AE3F-4286-A427-FC1002A3518A}"/>
    <hyperlink ref="B47" location="'Tabela 46'!A1" display="Tabela 46: Ročna struktura uzetih kredita " xr:uid="{713AC26E-B8E5-4676-96C6-9765B6186E2A}"/>
    <hyperlink ref="B46" location="'Tabela 45'!A1" display="Tabela 45: Struktura kapitala mikrokreditnog sektora  " xr:uid="{EF544E2E-0057-40C6-BEDD-DF21B8C21FE4}"/>
    <hyperlink ref="B48" location="'Tabela 47'!A1" display="Tabela 47: Neto mikrokrediti  " xr:uid="{51CF4066-6A4B-4E33-A695-00F0663B1373}"/>
    <hyperlink ref="B49" location="'Tabela 48'!A1" display="Tabela 48: Sektorska i ročna struktura mikrokredita" xr:uid="{FC12C73B-98B6-4B36-AB68-7F28E1B95B04}"/>
    <hyperlink ref="B50" location="'Tabela 49'!A1" display="Tabela 49: RKG " xr:uid="{05FBB105-4592-4366-BB39-7FE36E2CC8B0}"/>
    <hyperlink ref="B52" location="'Tabela 51'!A1" display="Tabela 51: Struktura ukupnih prihoda MKO" xr:uid="{2A15DC91-6B63-4C9E-B6E9-9F4BE1B78B6A}"/>
    <hyperlink ref="B54" location="'Tabela 53'!A1" display="Tabela 53: Kvalifikaciona struktura zaposlenih u lizing društvima FBiH" xr:uid="{976E6B71-0676-4DF8-99E4-B60FB862C6B4}"/>
    <hyperlink ref="B62" location="'Tabela 61'!A1" display="Tabela 61: Nominalni iznos otkupljenih novčanih potraživanja i isplaćenih kupčevih obaveza prema dobavljačima u FBiH, prema vrsti faktoringa i domicilnosti" xr:uid="{61D4AFA4-D650-4E02-940C-5D6A800A1C37}"/>
    <hyperlink ref="B61" location="'Tabela 60'!A1" display="Tabela 60: Struktura broja zaključenih ugovora i iznosa finansiranja lizing sistema" xr:uid="{B4D0F7AD-2F35-4717-903C-1B24709B2DCF}"/>
    <hyperlink ref="B60" location="'Tabela 59'!A1" display="Tabela 59: Struktura ukupnih rashoda lizing društava" xr:uid="{10E21CB9-4515-41DD-9542-37CF8C3C1FC1}"/>
    <hyperlink ref="B59" location="'Tabela 58'!A1" display="Tabela 58: Struktura ukupnih prihoda lizing društava" xr:uid="{100968BF-EFCA-40C5-AEAF-F52064D71B52}"/>
    <hyperlink ref="B57" location="'Tabela 56'!A1" display="Tabela 56: Pregled rezervi za finansijski lizing" xr:uid="{7E1B06DA-361F-4AF9-8BDD-D93D370BB69D}"/>
    <hyperlink ref="B53" location="'Tabela 52'!A1" display="Tabela 52: Struktura ukupnih rashoda MKO" xr:uid="{44EB777C-6FA4-4B92-850B-854ABD5E6847}"/>
    <hyperlink ref="B43" location="'Tabela 42'!A1" display="Tabela 42: Ukupna ponderisana pozicija bankarske knjige" xr:uid="{065892B1-C25D-459F-9A5E-30543D464209}"/>
    <hyperlink ref="B34" location="'Tabela 33'!A1" display="Tabela 33: Zaštitni sloj likvidnosti" xr:uid="{54F6FDF3-405F-436E-974E-36C44018D3EF}"/>
    <hyperlink ref="B35" location="'Tabela 34'!A1" display="Tabela 34: Neto likvidnosni odlivi" xr:uid="{694F2008-6C48-4928-BDA5-FA27D95EB03D}"/>
    <hyperlink ref="B51" location="'Tabela 50'!A1" display="Tabela 50: Ostvareni finansijski rezultat MKO" xr:uid="{2AA1617E-816A-4DB2-BA7D-4162E8730F1B}"/>
    <hyperlink ref="B56" location="'Tabela 55'!A1" display="Tabela 55: Struktura potraživanja po finansijskom lizingu " xr:uid="{8352A693-711F-4E49-980C-1850E4EDE506}"/>
    <hyperlink ref="B58" location="'Tabela 57'!A1" display="Tabela 57: Ostvareni finansijski rezultat lizing društava" xr:uid="{71CD3BC5-0FA7-4A2D-B4D4-44AA21A08296}"/>
    <hyperlink ref="B40" location="'Tabela 39'!A1" display="Tabela 39: Ročna usklađenost finansijske imovine i finansijskih obaveza do 180 dana" xr:uid="{2298CB5D-5E8F-43CC-B596-E4BD8E7362D5}"/>
    <hyperlink ref="B55" location="'Tabela 54'!A1" display="Tabela 54: Bilans stanja lizing sektora" xr:uid="{10026DCE-64D1-4898-B6D8-9086B624D2D8}"/>
    <hyperlink ref="B36" location="'Tabela 35'!A1" display="Tabela 35: NSFR" xr:uid="{AD7A7CE0-5E0E-43D3-B49B-773A701AEEE8}"/>
    <hyperlink ref="B37" location="'Tabela 36'!A1" display="Tabela 36: Struktura ASF" xr:uid="{028C6959-1782-4CAB-B6C3-4C8F2C35F20C}"/>
    <hyperlink ref="B38" location="'Tabela 37'!A1" display="Tabela 37: Struktura RSF" xr:uid="{0090A7ED-A4C4-4B2D-8E71-F2F63E36DE63}"/>
    <hyperlink ref="B14" location="'Tabela 13'!A1" display="Tabela 13: Struktura depozita stanovništva" xr:uid="{3D245E87-9420-4C45-B079-65B1C4E45BFC}"/>
    <hyperlink ref="B28" location="'Tabela 27 '!A1" display="Tabela 27: Pokazatelji kreditnog rizika" xr:uid="{0D4EA07E-8047-4619-B9E4-A5BF1B8265AD}"/>
    <hyperlink ref="B27" location="'Tabela 26'!A1" display="Tabela 26: Struktura kredita za opću potrošnju" xr:uid="{2C2A77CF-36EE-4AC7-970A-2E05CA6424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J16"/>
  <sheetViews>
    <sheetView workbookViewId="0">
      <selection activeCell="H14" sqref="H14"/>
    </sheetView>
  </sheetViews>
  <sheetFormatPr defaultRowHeight="15" x14ac:dyDescent="0.25"/>
  <cols>
    <col min="3" max="3" width="40.28515625" customWidth="1"/>
    <col min="4" max="4" width="18.85546875" customWidth="1"/>
    <col min="5" max="5" width="12.140625" customWidth="1"/>
    <col min="6" max="6" width="16.140625" customWidth="1"/>
    <col min="7" max="7" width="13" customWidth="1"/>
    <col min="8" max="8" width="14.140625" customWidth="1"/>
  </cols>
  <sheetData>
    <row r="2" spans="2:10" ht="15.75" x14ac:dyDescent="0.25">
      <c r="C2" s="4"/>
      <c r="D2" s="4"/>
      <c r="E2" s="4"/>
      <c r="F2" s="4"/>
      <c r="G2" s="4"/>
      <c r="H2" s="4"/>
    </row>
    <row r="3" spans="2:10" ht="16.5" thickBot="1" x14ac:dyDescent="0.3">
      <c r="B3" s="88"/>
      <c r="C3" s="95" t="s">
        <v>32</v>
      </c>
      <c r="D3" s="90"/>
      <c r="E3" s="90"/>
      <c r="F3" s="90"/>
      <c r="G3" s="90"/>
      <c r="H3" s="91" t="s">
        <v>273</v>
      </c>
    </row>
    <row r="4" spans="2:10" ht="24.95" customHeight="1" thickTop="1" x14ac:dyDescent="0.25">
      <c r="B4" s="337" t="s">
        <v>563</v>
      </c>
      <c r="C4" s="337"/>
      <c r="D4" s="337"/>
      <c r="E4" s="337"/>
      <c r="F4" s="337"/>
      <c r="G4" s="337"/>
      <c r="H4" s="337"/>
    </row>
    <row r="5" spans="2:10" ht="15.75" x14ac:dyDescent="0.25">
      <c r="B5" s="332" t="s">
        <v>102</v>
      </c>
      <c r="C5" s="334" t="s">
        <v>21</v>
      </c>
      <c r="D5" s="338" t="s">
        <v>544</v>
      </c>
      <c r="E5" s="338"/>
      <c r="F5" s="334" t="s">
        <v>696</v>
      </c>
      <c r="G5" s="334"/>
      <c r="H5" s="97" t="s">
        <v>1</v>
      </c>
    </row>
    <row r="6" spans="2:10" ht="15.75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97" t="s">
        <v>349</v>
      </c>
    </row>
    <row r="7" spans="2:10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0" ht="21" customHeight="1" x14ac:dyDescent="0.25">
      <c r="B8" s="100" t="s">
        <v>257</v>
      </c>
      <c r="C8" s="112" t="s">
        <v>569</v>
      </c>
      <c r="D8" s="102">
        <v>1164678</v>
      </c>
      <c r="E8" s="103">
        <f>D8/D$14*100</f>
        <v>13.555708414660971</v>
      </c>
      <c r="F8" s="118">
        <v>1220190</v>
      </c>
      <c r="G8" s="113">
        <f>F8/F$14*100</f>
        <v>13.012682510446648</v>
      </c>
      <c r="H8" s="104">
        <f>F8/D8*100</f>
        <v>104.76629592041749</v>
      </c>
      <c r="J8" s="15"/>
    </row>
    <row r="9" spans="2:10" ht="27" customHeight="1" x14ac:dyDescent="0.25">
      <c r="B9" s="100" t="s">
        <v>258</v>
      </c>
      <c r="C9" s="112" t="s">
        <v>564</v>
      </c>
      <c r="D9" s="102">
        <v>5541847</v>
      </c>
      <c r="E9" s="103">
        <f>D9/D$14*100</f>
        <v>64.50165797813959</v>
      </c>
      <c r="F9" s="118">
        <v>5354831</v>
      </c>
      <c r="G9" s="113">
        <f>F9/F$14*100</f>
        <v>57.106447110775818</v>
      </c>
      <c r="H9" s="104">
        <f t="shared" ref="H9:H14" si="0">F9/D9*100</f>
        <v>96.625385002509091</v>
      </c>
      <c r="J9" s="15"/>
    </row>
    <row r="10" spans="2:10" ht="34.5" customHeight="1" x14ac:dyDescent="0.25">
      <c r="B10" s="100" t="s">
        <v>259</v>
      </c>
      <c r="C10" s="112" t="s">
        <v>565</v>
      </c>
      <c r="D10" s="102">
        <v>11510</v>
      </c>
      <c r="E10" s="103">
        <f>D10/D$14*100</f>
        <v>0.13396509924008848</v>
      </c>
      <c r="F10" s="118">
        <v>64689</v>
      </c>
      <c r="G10" s="113">
        <f>F10/F$14*100</f>
        <v>0.68987405151516024</v>
      </c>
      <c r="H10" s="104">
        <f t="shared" si="0"/>
        <v>562.02432667245876</v>
      </c>
      <c r="J10" s="15"/>
    </row>
    <row r="11" spans="2:10" ht="34.5" customHeight="1" x14ac:dyDescent="0.25">
      <c r="B11" s="100" t="s">
        <v>260</v>
      </c>
      <c r="C11" s="112" t="s">
        <v>566</v>
      </c>
      <c r="D11" s="102">
        <v>1872504</v>
      </c>
      <c r="E11" s="103">
        <f>D11/D$14*100</f>
        <v>21.794108096217435</v>
      </c>
      <c r="F11" s="118">
        <v>2735814</v>
      </c>
      <c r="G11" s="113">
        <f>F11/F$14*100</f>
        <v>29.176012743617875</v>
      </c>
      <c r="H11" s="104">
        <f t="shared" si="0"/>
        <v>146.10457440945385</v>
      </c>
      <c r="J11" s="15"/>
    </row>
    <row r="12" spans="2:10" ht="21" customHeight="1" x14ac:dyDescent="0.25">
      <c r="B12" s="100" t="s">
        <v>261</v>
      </c>
      <c r="C12" s="112" t="s">
        <v>567</v>
      </c>
      <c r="D12" s="102">
        <v>2</v>
      </c>
      <c r="E12" s="103">
        <f t="shared" ref="E12:E13" si="1">D12/D$14*100</f>
        <v>2.3278036357964985E-5</v>
      </c>
      <c r="F12" s="118">
        <v>1</v>
      </c>
      <c r="G12" s="113">
        <f t="shared" ref="G12:G13" si="2">F12/F$14*100</f>
        <v>1.0664472344836994E-5</v>
      </c>
      <c r="H12" s="104">
        <f t="shared" si="0"/>
        <v>50</v>
      </c>
      <c r="J12" s="15"/>
    </row>
    <row r="13" spans="2:10" ht="21" customHeight="1" x14ac:dyDescent="0.25">
      <c r="B13" s="100" t="s">
        <v>262</v>
      </c>
      <c r="C13" s="112" t="s">
        <v>568</v>
      </c>
      <c r="D13" s="102">
        <v>1249</v>
      </c>
      <c r="E13" s="103">
        <f t="shared" si="1"/>
        <v>1.4537133705549134E-2</v>
      </c>
      <c r="F13" s="118">
        <v>1404</v>
      </c>
      <c r="G13" s="113">
        <f t="shared" si="2"/>
        <v>1.4972919172151138E-2</v>
      </c>
      <c r="H13" s="104">
        <f t="shared" si="0"/>
        <v>112.40992794235389</v>
      </c>
      <c r="J13" s="15"/>
    </row>
    <row r="14" spans="2:10" ht="19.5" customHeight="1" x14ac:dyDescent="0.25">
      <c r="B14" s="334" t="s">
        <v>31</v>
      </c>
      <c r="C14" s="334"/>
      <c r="D14" s="105">
        <f>SUM(D8:D13)</f>
        <v>8591790</v>
      </c>
      <c r="E14" s="106">
        <f>SUM(E8:E13)</f>
        <v>99.999999999999986</v>
      </c>
      <c r="F14" s="119">
        <f>SUM(F8:F13)</f>
        <v>9376929</v>
      </c>
      <c r="G14" s="120">
        <f>SUM(G8:G13)</f>
        <v>100</v>
      </c>
      <c r="H14" s="106">
        <f t="shared" si="0"/>
        <v>109.13824709402813</v>
      </c>
      <c r="J14" s="15"/>
    </row>
    <row r="15" spans="2:10" ht="15.75" x14ac:dyDescent="0.25">
      <c r="C15" s="4"/>
      <c r="D15" s="4"/>
      <c r="E15" s="4"/>
      <c r="F15" s="4"/>
      <c r="G15" s="4"/>
      <c r="H15" s="4"/>
    </row>
    <row r="16" spans="2:10" x14ac:dyDescent="0.25">
      <c r="F16" s="15"/>
    </row>
  </sheetData>
  <mergeCells count="6">
    <mergeCell ref="B5:B6"/>
    <mergeCell ref="B4:H4"/>
    <mergeCell ref="B14:C14"/>
    <mergeCell ref="C5:C6"/>
    <mergeCell ref="F5:G5"/>
    <mergeCell ref="D5:E5"/>
  </mergeCells>
  <pageMargins left="0.7" right="0.7" top="0.75" bottom="0.75" header="0.3" footer="0.3"/>
  <pageSetup orientation="portrait" r:id="rId1"/>
  <ignoredErrors>
    <ignoredError sqref="D14 F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N18"/>
  <sheetViews>
    <sheetView workbookViewId="0">
      <selection activeCell="J25" sqref="J25"/>
    </sheetView>
  </sheetViews>
  <sheetFormatPr defaultRowHeight="15" x14ac:dyDescent="0.25"/>
  <cols>
    <col min="3" max="3" width="26.85546875" customWidth="1"/>
    <col min="4" max="4" width="16" customWidth="1"/>
    <col min="5" max="5" width="13.140625" customWidth="1"/>
    <col min="6" max="6" width="17.28515625" customWidth="1"/>
    <col min="7" max="7" width="13.85546875" customWidth="1"/>
    <col min="8" max="8" width="14.85546875" customWidth="1"/>
  </cols>
  <sheetData>
    <row r="2" spans="2:14" ht="15.75" x14ac:dyDescent="0.25">
      <c r="C2" s="4"/>
      <c r="D2" s="4"/>
      <c r="E2" s="4"/>
      <c r="F2" s="4"/>
      <c r="G2" s="4"/>
      <c r="H2" s="4"/>
    </row>
    <row r="3" spans="2:14" ht="16.5" thickBot="1" x14ac:dyDescent="0.3">
      <c r="B3" s="88"/>
      <c r="C3" s="89" t="s">
        <v>37</v>
      </c>
      <c r="D3" s="90"/>
      <c r="E3" s="90"/>
      <c r="F3" s="90"/>
      <c r="G3" s="90"/>
      <c r="H3" s="91" t="s">
        <v>273</v>
      </c>
    </row>
    <row r="4" spans="2:14" ht="24.95" customHeight="1" thickTop="1" x14ac:dyDescent="0.25">
      <c r="B4" s="337" t="s">
        <v>570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33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4" ht="15.75" x14ac:dyDescent="0.25">
      <c r="B6" s="332"/>
      <c r="C6" s="334"/>
      <c r="D6" s="334" t="s">
        <v>2</v>
      </c>
      <c r="E6" s="97" t="s">
        <v>20</v>
      </c>
      <c r="F6" s="334" t="s">
        <v>2</v>
      </c>
      <c r="G6" s="97" t="s">
        <v>20</v>
      </c>
      <c r="H6" s="339" t="s">
        <v>349</v>
      </c>
    </row>
    <row r="7" spans="2:14" ht="15.75" hidden="1" x14ac:dyDescent="0.25">
      <c r="B7" s="121"/>
      <c r="C7" s="334"/>
      <c r="D7" s="334"/>
      <c r="E7" s="97" t="s">
        <v>34</v>
      </c>
      <c r="F7" s="334"/>
      <c r="G7" s="97" t="s">
        <v>34</v>
      </c>
      <c r="H7" s="339"/>
    </row>
    <row r="8" spans="2:14" x14ac:dyDescent="0.25">
      <c r="B8" s="117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4" ht="23.1" customHeight="1" x14ac:dyDescent="0.25">
      <c r="B9" s="100" t="s">
        <v>257</v>
      </c>
      <c r="C9" s="116" t="s">
        <v>35</v>
      </c>
      <c r="D9" s="102">
        <v>29580</v>
      </c>
      <c r="E9" s="103">
        <f>D9/D$14*100</f>
        <v>1.182786024891288</v>
      </c>
      <c r="F9" s="102">
        <v>31299</v>
      </c>
      <c r="G9" s="103">
        <f>F9/F$14*100</f>
        <v>1.1285625223781628</v>
      </c>
      <c r="H9" s="104">
        <f>F9/D9*100</f>
        <v>105.81135902636917</v>
      </c>
      <c r="J9" s="15"/>
      <c r="L9" s="15"/>
      <c r="N9" s="15"/>
    </row>
    <row r="10" spans="2:14" ht="23.1" customHeight="1" x14ac:dyDescent="0.25">
      <c r="B10" s="100" t="s">
        <v>258</v>
      </c>
      <c r="C10" s="116" t="s">
        <v>36</v>
      </c>
      <c r="D10" s="102">
        <f>SUM(D11:D13)</f>
        <v>2471295</v>
      </c>
      <c r="E10" s="103">
        <f t="shared" ref="E10:E13" si="0">D10/D$14*100</f>
        <v>98.817213975108714</v>
      </c>
      <c r="F10" s="102">
        <f>SUM(F11:F13)</f>
        <v>2742052</v>
      </c>
      <c r="G10" s="103">
        <f t="shared" ref="G10:G13" si="1">F10/F$14*100</f>
        <v>98.871437477621839</v>
      </c>
      <c r="H10" s="104">
        <f t="shared" ref="H10:H14" si="2">F10/D10*100</f>
        <v>110.95607768396731</v>
      </c>
      <c r="J10" s="15"/>
      <c r="L10" s="15"/>
      <c r="N10" s="15"/>
    </row>
    <row r="11" spans="2:14" ht="18.75" customHeight="1" x14ac:dyDescent="0.25">
      <c r="B11" s="100" t="s">
        <v>288</v>
      </c>
      <c r="C11" s="116" t="s">
        <v>392</v>
      </c>
      <c r="D11" s="102">
        <v>1108698</v>
      </c>
      <c r="E11" s="103">
        <f t="shared" si="0"/>
        <v>44.33240365871945</v>
      </c>
      <c r="F11" s="102">
        <v>1134820</v>
      </c>
      <c r="G11" s="103">
        <f t="shared" si="1"/>
        <v>40.918729724438052</v>
      </c>
      <c r="H11" s="104">
        <f t="shared" si="2"/>
        <v>102.35609697140249</v>
      </c>
      <c r="J11" s="15"/>
      <c r="L11" s="15"/>
      <c r="N11" s="15"/>
    </row>
    <row r="12" spans="2:14" ht="23.25" customHeight="1" x14ac:dyDescent="0.25">
      <c r="B12" s="100" t="s">
        <v>289</v>
      </c>
      <c r="C12" s="116" t="s">
        <v>393</v>
      </c>
      <c r="D12" s="102">
        <v>1135776</v>
      </c>
      <c r="E12" s="103">
        <f t="shared" si="0"/>
        <v>45.415144699355224</v>
      </c>
      <c r="F12" s="102">
        <v>1389287</v>
      </c>
      <c r="G12" s="103">
        <f t="shared" si="1"/>
        <v>50.094164063618344</v>
      </c>
      <c r="H12" s="104">
        <f t="shared" si="2"/>
        <v>122.32051038232892</v>
      </c>
      <c r="J12" s="15"/>
      <c r="L12" s="15"/>
      <c r="N12" s="15"/>
    </row>
    <row r="13" spans="2:14" ht="24.75" customHeight="1" x14ac:dyDescent="0.25">
      <c r="B13" s="100" t="s">
        <v>290</v>
      </c>
      <c r="C13" s="122" t="s">
        <v>484</v>
      </c>
      <c r="D13" s="102">
        <v>226821</v>
      </c>
      <c r="E13" s="103">
        <f t="shared" si="0"/>
        <v>9.0696656170340386</v>
      </c>
      <c r="F13" s="102">
        <v>217945</v>
      </c>
      <c r="G13" s="103">
        <f t="shared" si="1"/>
        <v>7.8585436895654395</v>
      </c>
      <c r="H13" s="104">
        <f t="shared" si="2"/>
        <v>96.086782088078266</v>
      </c>
      <c r="J13" s="15"/>
      <c r="L13" s="15"/>
      <c r="N13" s="15"/>
    </row>
    <row r="14" spans="2:14" ht="21" customHeight="1" x14ac:dyDescent="0.25">
      <c r="B14" s="334" t="s">
        <v>31</v>
      </c>
      <c r="C14" s="334"/>
      <c r="D14" s="105">
        <f t="shared" ref="D14:G14" si="3">D9+D10</f>
        <v>2500875</v>
      </c>
      <c r="E14" s="97">
        <f t="shared" si="3"/>
        <v>100</v>
      </c>
      <c r="F14" s="105">
        <f t="shared" si="3"/>
        <v>2773351</v>
      </c>
      <c r="G14" s="97">
        <f t="shared" si="3"/>
        <v>100</v>
      </c>
      <c r="H14" s="106">
        <f t="shared" si="2"/>
        <v>110.89522667066527</v>
      </c>
      <c r="I14" s="15"/>
      <c r="J14" s="15"/>
      <c r="L14" s="15"/>
      <c r="N14" s="15"/>
    </row>
    <row r="15" spans="2:14" ht="12.75" customHeight="1" x14ac:dyDescent="0.25">
      <c r="B15" s="92"/>
      <c r="C15" s="92"/>
      <c r="D15" s="93"/>
      <c r="E15" s="92"/>
      <c r="F15" s="93"/>
      <c r="G15" s="92"/>
      <c r="H15" s="94"/>
      <c r="I15" s="15"/>
      <c r="J15" s="15"/>
    </row>
    <row r="16" spans="2:14" ht="15.75" x14ac:dyDescent="0.25">
      <c r="B16" s="76" t="s">
        <v>705</v>
      </c>
      <c r="C16" s="76"/>
      <c r="D16" s="87"/>
      <c r="E16" s="87"/>
      <c r="F16" s="87"/>
      <c r="G16" s="87"/>
      <c r="H16" s="87"/>
    </row>
    <row r="17" spans="2:8" x14ac:dyDescent="0.25">
      <c r="B17" s="52"/>
      <c r="C17" s="52"/>
      <c r="D17" s="52"/>
      <c r="E17" s="52"/>
      <c r="F17" s="52"/>
      <c r="G17" s="52"/>
      <c r="H17" s="52"/>
    </row>
    <row r="18" spans="2:8" x14ac:dyDescent="0.25">
      <c r="B18" s="280"/>
    </row>
  </sheetData>
  <mergeCells count="9">
    <mergeCell ref="B5:B6"/>
    <mergeCell ref="B4:H4"/>
    <mergeCell ref="B14:C14"/>
    <mergeCell ref="H6:H7"/>
    <mergeCell ref="C5:C7"/>
    <mergeCell ref="D5:E5"/>
    <mergeCell ref="F5:G5"/>
    <mergeCell ref="D6:D7"/>
    <mergeCell ref="F6:F7"/>
  </mergeCells>
  <pageMargins left="0.7" right="0.7" top="0.75" bottom="0.75" header="0.3" footer="0.3"/>
  <pageSetup orientation="portrait" r:id="rId1"/>
  <ignoredErrors>
    <ignoredError sqref="I9:I13" numberStoredAsText="1"/>
    <ignoredError sqref="D10 E10:F10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J14"/>
  <sheetViews>
    <sheetView workbookViewId="0">
      <selection activeCell="L25" sqref="L25"/>
    </sheetView>
  </sheetViews>
  <sheetFormatPr defaultRowHeight="15" x14ac:dyDescent="0.25"/>
  <cols>
    <col min="3" max="3" width="41.42578125" customWidth="1"/>
    <col min="4" max="4" width="15.140625" customWidth="1"/>
    <col min="5" max="5" width="11.85546875" customWidth="1"/>
    <col min="6" max="6" width="14.85546875" customWidth="1"/>
    <col min="7" max="8" width="13.140625" customWidth="1"/>
  </cols>
  <sheetData>
    <row r="2" spans="2:10" x14ac:dyDescent="0.25">
      <c r="J2" s="52"/>
    </row>
    <row r="3" spans="2:10" ht="16.5" thickBot="1" x14ac:dyDescent="0.3">
      <c r="B3" s="60"/>
      <c r="C3" s="60"/>
      <c r="D3" s="60"/>
      <c r="E3" s="60"/>
      <c r="F3" s="60"/>
      <c r="G3" s="60"/>
      <c r="H3" s="126" t="s">
        <v>272</v>
      </c>
    </row>
    <row r="4" spans="2:10" ht="24.95" customHeight="1" thickTop="1" x14ac:dyDescent="0.25">
      <c r="B4" s="337" t="s">
        <v>571</v>
      </c>
      <c r="C4" s="337"/>
      <c r="D4" s="337"/>
      <c r="E4" s="337"/>
      <c r="F4" s="337"/>
      <c r="G4" s="337"/>
      <c r="H4" s="337"/>
    </row>
    <row r="5" spans="2:10" ht="15.75" x14ac:dyDescent="0.25">
      <c r="B5" s="332" t="s">
        <v>102</v>
      </c>
      <c r="C5" s="334" t="s">
        <v>33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0" ht="15.75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125" t="s">
        <v>349</v>
      </c>
    </row>
    <row r="7" spans="2:10" s="42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0" ht="15.75" x14ac:dyDescent="0.25">
      <c r="B8" s="111" t="s">
        <v>257</v>
      </c>
      <c r="C8" s="101" t="s">
        <v>38</v>
      </c>
      <c r="D8" s="102">
        <f>D9+D10</f>
        <v>815229</v>
      </c>
      <c r="E8" s="103">
        <f t="shared" ref="E8:G8" si="0">E9+E10</f>
        <v>73.562682163127931</v>
      </c>
      <c r="F8" s="102">
        <f>F9+F10</f>
        <v>882044</v>
      </c>
      <c r="G8" s="103">
        <f t="shared" si="0"/>
        <v>77.747788882091925</v>
      </c>
      <c r="H8" s="104">
        <f>F8/D8*100</f>
        <v>108.19585662433499</v>
      </c>
    </row>
    <row r="9" spans="2:10" ht="15.75" x14ac:dyDescent="0.25">
      <c r="B9" s="111" t="s">
        <v>60</v>
      </c>
      <c r="C9" s="101" t="s">
        <v>40</v>
      </c>
      <c r="D9" s="102">
        <v>93574</v>
      </c>
      <c r="E9" s="103">
        <f t="shared" ref="E9:E13" si="1">D9/D$14*100</f>
        <v>8.4437065177177608</v>
      </c>
      <c r="F9" s="102">
        <v>109642</v>
      </c>
      <c r="G9" s="103">
        <f t="shared" ref="G9:G13" si="2">F9/F$14*100</f>
        <v>9.664396638501394</v>
      </c>
      <c r="H9" s="104">
        <f t="shared" ref="H9:H14" si="3">F9/D9*100</f>
        <v>117.1714365101417</v>
      </c>
    </row>
    <row r="10" spans="2:10" ht="15.75" x14ac:dyDescent="0.25">
      <c r="B10" s="111" t="s">
        <v>90</v>
      </c>
      <c r="C10" s="101" t="s">
        <v>41</v>
      </c>
      <c r="D10" s="102">
        <v>721655</v>
      </c>
      <c r="E10" s="103">
        <f t="shared" si="1"/>
        <v>65.118975645410174</v>
      </c>
      <c r="F10" s="102">
        <v>772402</v>
      </c>
      <c r="G10" s="103">
        <f t="shared" si="2"/>
        <v>68.083392243590538</v>
      </c>
      <c r="H10" s="104">
        <f t="shared" si="3"/>
        <v>107.03203054090945</v>
      </c>
    </row>
    <row r="11" spans="2:10" ht="15.75" x14ac:dyDescent="0.25">
      <c r="B11" s="111" t="s">
        <v>258</v>
      </c>
      <c r="C11" s="101" t="s">
        <v>39</v>
      </c>
      <c r="D11" s="102">
        <f>D12+D13</f>
        <v>292981</v>
      </c>
      <c r="E11" s="103">
        <f t="shared" ref="E11:G11" si="4">E12+E13</f>
        <v>26.437317836872076</v>
      </c>
      <c r="F11" s="102">
        <f>F12+F13</f>
        <v>252450</v>
      </c>
      <c r="G11" s="103">
        <f t="shared" si="4"/>
        <v>22.252211117908072</v>
      </c>
      <c r="H11" s="104">
        <f t="shared" si="3"/>
        <v>86.165997112440735</v>
      </c>
    </row>
    <row r="12" spans="2:10" ht="15.75" x14ac:dyDescent="0.25">
      <c r="B12" s="111" t="s">
        <v>288</v>
      </c>
      <c r="C12" s="101" t="s">
        <v>40</v>
      </c>
      <c r="D12" s="102">
        <v>35794</v>
      </c>
      <c r="E12" s="103">
        <f t="shared" si="1"/>
        <v>3.2298932512790897</v>
      </c>
      <c r="F12" s="102">
        <v>0</v>
      </c>
      <c r="G12" s="103">
        <f t="shared" si="2"/>
        <v>0</v>
      </c>
      <c r="H12" s="104">
        <f t="shared" si="3"/>
        <v>0</v>
      </c>
    </row>
    <row r="13" spans="2:10" ht="15.75" x14ac:dyDescent="0.25">
      <c r="B13" s="111" t="s">
        <v>289</v>
      </c>
      <c r="C13" s="101" t="s">
        <v>41</v>
      </c>
      <c r="D13" s="102">
        <v>257187</v>
      </c>
      <c r="E13" s="103">
        <f t="shared" si="1"/>
        <v>23.207424585592985</v>
      </c>
      <c r="F13" s="102">
        <v>252450</v>
      </c>
      <c r="G13" s="103">
        <f t="shared" si="2"/>
        <v>22.252211117908072</v>
      </c>
      <c r="H13" s="104">
        <f t="shared" si="3"/>
        <v>98.158149517666132</v>
      </c>
    </row>
    <row r="14" spans="2:10" ht="15.75" x14ac:dyDescent="0.25">
      <c r="B14" s="334" t="s">
        <v>18</v>
      </c>
      <c r="C14" s="334"/>
      <c r="D14" s="105">
        <f t="shared" ref="D14:G14" si="5">D8+D11</f>
        <v>1108210</v>
      </c>
      <c r="E14" s="97">
        <f t="shared" si="5"/>
        <v>100</v>
      </c>
      <c r="F14" s="105">
        <f>F8+F11</f>
        <v>1134494</v>
      </c>
      <c r="G14" s="97">
        <f t="shared" si="5"/>
        <v>100</v>
      </c>
      <c r="H14" s="106">
        <f t="shared" si="3"/>
        <v>102.37175264615912</v>
      </c>
    </row>
  </sheetData>
  <mergeCells count="6">
    <mergeCell ref="B4:H4"/>
    <mergeCell ref="B5:B6"/>
    <mergeCell ref="B14:C14"/>
    <mergeCell ref="D5:E5"/>
    <mergeCell ref="F5:G5"/>
    <mergeCell ref="C5:C6"/>
  </mergeCells>
  <pageMargins left="0.7" right="0.7" top="0.75" bottom="0.75" header="0.3" footer="0.3"/>
  <pageSetup orientation="portrait" r:id="rId1"/>
  <ignoredErrors>
    <ignoredError sqref="E11 G11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N17"/>
  <sheetViews>
    <sheetView workbookViewId="0">
      <selection activeCell="H18" sqref="H18"/>
    </sheetView>
  </sheetViews>
  <sheetFormatPr defaultRowHeight="15" x14ac:dyDescent="0.25"/>
  <cols>
    <col min="2" max="2" width="7" customWidth="1"/>
    <col min="3" max="3" width="25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2" spans="2:14" x14ac:dyDescent="0.25">
      <c r="J2" s="52"/>
    </row>
    <row r="3" spans="2:14" ht="16.5" thickBot="1" x14ac:dyDescent="0.3">
      <c r="B3" s="60"/>
      <c r="C3" s="127" t="s">
        <v>49</v>
      </c>
      <c r="D3" s="81"/>
      <c r="E3" s="81"/>
      <c r="F3" s="81"/>
      <c r="G3" s="81"/>
      <c r="H3" s="84" t="s">
        <v>273</v>
      </c>
    </row>
    <row r="4" spans="2:14" ht="24.95" customHeight="1" thickTop="1" x14ac:dyDescent="0.25">
      <c r="B4" s="337" t="s">
        <v>572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42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4" ht="15.75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97" t="s">
        <v>349</v>
      </c>
    </row>
    <row r="7" spans="2:14" x14ac:dyDescent="0.25">
      <c r="B7" s="117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4" ht="15.75" x14ac:dyDescent="0.25">
      <c r="B8" s="111" t="s">
        <v>257</v>
      </c>
      <c r="C8" s="116" t="s">
        <v>43</v>
      </c>
      <c r="D8" s="102">
        <v>3111672</v>
      </c>
      <c r="E8" s="103">
        <f>D8/D$15*100</f>
        <v>13.019727887456186</v>
      </c>
      <c r="F8" s="118">
        <v>3181252</v>
      </c>
      <c r="G8" s="103">
        <f t="shared" ref="G8:G14" si="0">F8/F$15*100</f>
        <v>12.581902448107421</v>
      </c>
      <c r="H8" s="104">
        <f>F8/D8*100</f>
        <v>102.23609686367972</v>
      </c>
      <c r="J8" s="15"/>
      <c r="L8" s="26"/>
      <c r="N8" s="15"/>
    </row>
    <row r="9" spans="2:14" ht="20.45" customHeight="1" x14ac:dyDescent="0.25">
      <c r="B9" s="111" t="s">
        <v>258</v>
      </c>
      <c r="C9" s="116" t="s">
        <v>44</v>
      </c>
      <c r="D9" s="102">
        <v>1757365</v>
      </c>
      <c r="E9" s="103">
        <f>D9/D$15*100</f>
        <v>7.3530931598637137</v>
      </c>
      <c r="F9" s="118">
        <v>1748499</v>
      </c>
      <c r="G9" s="103">
        <f t="shared" si="0"/>
        <v>6.915341459467335</v>
      </c>
      <c r="H9" s="104">
        <f t="shared" ref="H9:H15" si="1">F9/D9*100</f>
        <v>99.495494675266656</v>
      </c>
      <c r="J9" s="15"/>
      <c r="L9" s="26"/>
      <c r="N9" s="15"/>
    </row>
    <row r="10" spans="2:14" ht="15.75" x14ac:dyDescent="0.25">
      <c r="B10" s="111" t="s">
        <v>259</v>
      </c>
      <c r="C10" s="101" t="s">
        <v>45</v>
      </c>
      <c r="D10" s="102">
        <v>5656226</v>
      </c>
      <c r="E10" s="103">
        <f>D10/D$15*100</f>
        <v>23.666544349775538</v>
      </c>
      <c r="F10" s="118">
        <v>6226432</v>
      </c>
      <c r="G10" s="103">
        <f t="shared" si="0"/>
        <v>24.625637963850206</v>
      </c>
      <c r="H10" s="104">
        <f t="shared" si="1"/>
        <v>110.08103283001776</v>
      </c>
      <c r="J10" s="15"/>
      <c r="L10" s="26"/>
      <c r="N10" s="15"/>
    </row>
    <row r="11" spans="2:14" ht="15.75" x14ac:dyDescent="0.25">
      <c r="B11" s="111" t="s">
        <v>260</v>
      </c>
      <c r="C11" s="116" t="s">
        <v>46</v>
      </c>
      <c r="D11" s="102">
        <v>179679</v>
      </c>
      <c r="E11" s="103">
        <f>D11/D$15*100</f>
        <v>0.75180535965559359</v>
      </c>
      <c r="F11" s="118">
        <v>206589</v>
      </c>
      <c r="G11" s="103">
        <f t="shared" si="0"/>
        <v>0.81706279315567087</v>
      </c>
      <c r="H11" s="104">
        <f t="shared" si="1"/>
        <v>114.97670846342645</v>
      </c>
      <c r="J11" s="15"/>
      <c r="L11" s="26"/>
      <c r="N11" s="15"/>
    </row>
    <row r="12" spans="2:14" ht="18.75" customHeight="1" x14ac:dyDescent="0.25">
      <c r="B12" s="111" t="s">
        <v>261</v>
      </c>
      <c r="C12" s="116" t="s">
        <v>394</v>
      </c>
      <c r="D12" s="102">
        <v>712629</v>
      </c>
      <c r="E12" s="103">
        <f>D12/D$15*100</f>
        <v>2.9817524677118974</v>
      </c>
      <c r="F12" s="118">
        <v>740448</v>
      </c>
      <c r="G12" s="103">
        <f t="shared" si="0"/>
        <v>2.9284836611171468</v>
      </c>
      <c r="H12" s="104">
        <f t="shared" si="1"/>
        <v>103.90371427488918</v>
      </c>
      <c r="J12" s="15"/>
      <c r="L12" s="26"/>
      <c r="N12" s="15"/>
    </row>
    <row r="13" spans="2:14" ht="18.75" customHeight="1" x14ac:dyDescent="0.25">
      <c r="B13" s="111" t="s">
        <v>262</v>
      </c>
      <c r="C13" s="116" t="s">
        <v>573</v>
      </c>
      <c r="D13" s="102">
        <v>572311</v>
      </c>
      <c r="E13" s="103">
        <f t="shared" ref="E13:E14" si="2">D13/D$15*100</f>
        <v>2.3946397586242822</v>
      </c>
      <c r="F13" s="118">
        <v>624835</v>
      </c>
      <c r="G13" s="103">
        <f t="shared" si="0"/>
        <v>2.4712324003767074</v>
      </c>
      <c r="H13" s="104">
        <f t="shared" si="1"/>
        <v>109.17752760299906</v>
      </c>
      <c r="J13" s="15"/>
      <c r="L13" s="26"/>
      <c r="N13" s="15"/>
    </row>
    <row r="14" spans="2:14" ht="15.75" x14ac:dyDescent="0.25">
      <c r="B14" s="111" t="s">
        <v>263</v>
      </c>
      <c r="C14" s="116" t="s">
        <v>47</v>
      </c>
      <c r="D14" s="102">
        <v>11909788</v>
      </c>
      <c r="E14" s="103">
        <f t="shared" si="2"/>
        <v>49.832437016912785</v>
      </c>
      <c r="F14" s="118">
        <v>12556293</v>
      </c>
      <c r="G14" s="103">
        <f t="shared" si="0"/>
        <v>49.660339273925516</v>
      </c>
      <c r="H14" s="104">
        <f t="shared" si="1"/>
        <v>105.42835019397489</v>
      </c>
      <c r="J14" s="15"/>
      <c r="L14" s="26"/>
      <c r="N14" s="15"/>
    </row>
    <row r="15" spans="2:14" ht="17.45" customHeight="1" x14ac:dyDescent="0.25">
      <c r="B15" s="334" t="s">
        <v>18</v>
      </c>
      <c r="C15" s="334"/>
      <c r="D15" s="105">
        <f>SUM(D8:D14)</f>
        <v>23899670</v>
      </c>
      <c r="E15" s="106">
        <f>SUM(E8:E14)</f>
        <v>100</v>
      </c>
      <c r="F15" s="105">
        <f>SUM(F8:F14)</f>
        <v>25284348</v>
      </c>
      <c r="G15" s="106">
        <f>SUM(G8:G14)</f>
        <v>100</v>
      </c>
      <c r="H15" s="106">
        <f t="shared" si="1"/>
        <v>105.79371179602062</v>
      </c>
      <c r="J15" s="15"/>
      <c r="L15" s="26"/>
      <c r="N15" s="15"/>
    </row>
    <row r="17" spans="4:6" x14ac:dyDescent="0.25">
      <c r="D17" s="15"/>
      <c r="F17" s="15"/>
    </row>
  </sheetData>
  <mergeCells count="6">
    <mergeCell ref="B5:B6"/>
    <mergeCell ref="B4:H4"/>
    <mergeCell ref="B15:C15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5 F15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54FF-BDB7-4E0A-9B06-30905B7E234A}">
  <dimension ref="B2:N16"/>
  <sheetViews>
    <sheetView workbookViewId="0"/>
  </sheetViews>
  <sheetFormatPr defaultRowHeight="15" x14ac:dyDescent="0.25"/>
  <cols>
    <col min="2" max="2" width="7" customWidth="1"/>
    <col min="3" max="3" width="28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2" spans="2:14" x14ac:dyDescent="0.25">
      <c r="J2" s="52"/>
    </row>
    <row r="3" spans="2:14" ht="16.5" thickBot="1" x14ac:dyDescent="0.3">
      <c r="B3" s="60"/>
      <c r="C3" s="127" t="s">
        <v>49</v>
      </c>
      <c r="D3" s="81"/>
      <c r="E3" s="81"/>
      <c r="F3" s="81"/>
      <c r="G3" s="81"/>
      <c r="H3" s="84" t="s">
        <v>273</v>
      </c>
    </row>
    <row r="4" spans="2:14" ht="24.95" customHeight="1" thickTop="1" x14ac:dyDescent="0.25">
      <c r="B4" s="337" t="s">
        <v>574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604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4" ht="15.75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97" t="s">
        <v>349</v>
      </c>
    </row>
    <row r="7" spans="2:14" x14ac:dyDescent="0.25">
      <c r="B7" s="117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4" ht="15.75" x14ac:dyDescent="0.25">
      <c r="B8" s="100" t="s">
        <v>257</v>
      </c>
      <c r="C8" s="116" t="s">
        <v>575</v>
      </c>
      <c r="D8" s="102">
        <v>5074714</v>
      </c>
      <c r="E8" s="103">
        <f t="shared" ref="E8:E13" si="0">D8/D$14*100</f>
        <v>42.60960816430989</v>
      </c>
      <c r="F8" s="118">
        <v>5524029</v>
      </c>
      <c r="G8" s="103">
        <f t="shared" ref="G8:G13" si="1">F8/F$14*100</f>
        <v>43.994107177970442</v>
      </c>
      <c r="H8" s="104">
        <f>F8/D8*100</f>
        <v>108.8539965010836</v>
      </c>
      <c r="J8" s="15"/>
      <c r="L8" s="26"/>
      <c r="N8" s="15"/>
    </row>
    <row r="9" spans="2:14" ht="20.45" customHeight="1" x14ac:dyDescent="0.25">
      <c r="B9" s="100" t="s">
        <v>258</v>
      </c>
      <c r="C9" s="116" t="s">
        <v>576</v>
      </c>
      <c r="D9" s="102">
        <v>3108768</v>
      </c>
      <c r="E9" s="103">
        <f t="shared" si="0"/>
        <v>26.102630878064325</v>
      </c>
      <c r="F9" s="118">
        <v>3128868</v>
      </c>
      <c r="G9" s="103">
        <f t="shared" si="1"/>
        <v>24.91872402149265</v>
      </c>
      <c r="H9" s="104">
        <f t="shared" ref="H9:H14" si="2">F9/D9*100</f>
        <v>100.64655837939659</v>
      </c>
      <c r="J9" s="15"/>
      <c r="L9" s="26"/>
      <c r="N9" s="15"/>
    </row>
    <row r="10" spans="2:14" ht="15.75" x14ac:dyDescent="0.25">
      <c r="B10" s="100" t="s">
        <v>259</v>
      </c>
      <c r="C10" s="101" t="s">
        <v>577</v>
      </c>
      <c r="D10" s="102">
        <v>285324</v>
      </c>
      <c r="E10" s="103">
        <f t="shared" si="0"/>
        <v>2.3957101503402076</v>
      </c>
      <c r="F10" s="118">
        <v>282462</v>
      </c>
      <c r="G10" s="103">
        <f t="shared" si="1"/>
        <v>2.2495652180145842</v>
      </c>
      <c r="H10" s="104">
        <f t="shared" si="2"/>
        <v>98.996929806115148</v>
      </c>
      <c r="J10" s="15"/>
      <c r="L10" s="26"/>
      <c r="N10" s="15"/>
    </row>
    <row r="11" spans="2:14" ht="18.75" customHeight="1" x14ac:dyDescent="0.25">
      <c r="B11" s="100" t="s">
        <v>260</v>
      </c>
      <c r="C11" s="116" t="s">
        <v>578</v>
      </c>
      <c r="D11" s="102">
        <v>2685254</v>
      </c>
      <c r="E11" s="103">
        <f t="shared" si="0"/>
        <v>22.546614599688926</v>
      </c>
      <c r="F11" s="118">
        <v>2850098</v>
      </c>
      <c r="G11" s="103">
        <f t="shared" si="1"/>
        <v>22.698562386207456</v>
      </c>
      <c r="H11" s="104">
        <f t="shared" si="2"/>
        <v>106.13886060685506</v>
      </c>
      <c r="J11" s="15"/>
      <c r="L11" s="26"/>
      <c r="N11" s="15"/>
    </row>
    <row r="12" spans="2:14" ht="18.75" customHeight="1" x14ac:dyDescent="0.25">
      <c r="B12" s="100" t="s">
        <v>261</v>
      </c>
      <c r="C12" s="116" t="s">
        <v>603</v>
      </c>
      <c r="D12" s="102">
        <v>435990</v>
      </c>
      <c r="E12" s="103">
        <f t="shared" si="0"/>
        <v>3.6607704520013287</v>
      </c>
      <c r="F12" s="118">
        <v>382182</v>
      </c>
      <c r="G12" s="103">
        <f t="shared" si="1"/>
        <v>3.0437486605322128</v>
      </c>
      <c r="H12" s="104">
        <f t="shared" si="2"/>
        <v>87.658432532856253</v>
      </c>
      <c r="J12" s="15"/>
      <c r="L12" s="26"/>
      <c r="N12" s="15"/>
    </row>
    <row r="13" spans="2:14" ht="18.75" customHeight="1" x14ac:dyDescent="0.25">
      <c r="B13" s="100" t="s">
        <v>262</v>
      </c>
      <c r="C13" s="116" t="s">
        <v>579</v>
      </c>
      <c r="D13" s="102">
        <v>319738</v>
      </c>
      <c r="E13" s="103">
        <f t="shared" si="0"/>
        <v>2.6846657555953137</v>
      </c>
      <c r="F13" s="118">
        <v>388654</v>
      </c>
      <c r="G13" s="103">
        <f t="shared" si="1"/>
        <v>3.0952925357826548</v>
      </c>
      <c r="H13" s="104">
        <f t="shared" si="2"/>
        <v>121.55389725337619</v>
      </c>
      <c r="J13" s="15"/>
      <c r="L13" s="26"/>
      <c r="N13" s="15"/>
    </row>
    <row r="14" spans="2:14" ht="17.45" customHeight="1" x14ac:dyDescent="0.25">
      <c r="B14" s="334" t="s">
        <v>18</v>
      </c>
      <c r="C14" s="334"/>
      <c r="D14" s="105">
        <f>SUM(D8:D13)</f>
        <v>11909788</v>
      </c>
      <c r="E14" s="106">
        <f>SUM(E8:E13)</f>
        <v>100</v>
      </c>
      <c r="F14" s="105">
        <f>SUM(F8:F13)</f>
        <v>12556293</v>
      </c>
      <c r="G14" s="106">
        <f>SUM(G8:G13)</f>
        <v>100</v>
      </c>
      <c r="H14" s="106">
        <f t="shared" si="2"/>
        <v>105.42835019397489</v>
      </c>
      <c r="J14" s="15"/>
      <c r="L14" s="26"/>
      <c r="N14" s="15"/>
    </row>
    <row r="16" spans="2:14" x14ac:dyDescent="0.25">
      <c r="D16" s="15"/>
    </row>
  </sheetData>
  <mergeCells count="6">
    <mergeCell ref="B14:C14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4:F14" formulaRange="1"/>
    <ignoredError sqref="G14" evalError="1" formulaRange="1"/>
    <ignoredError sqref="G8:G13" evalErro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J13"/>
  <sheetViews>
    <sheetView workbookViewId="0"/>
  </sheetViews>
  <sheetFormatPr defaultRowHeight="15" x14ac:dyDescent="0.25"/>
  <cols>
    <col min="2" max="2" width="6.7109375" customWidth="1"/>
    <col min="3" max="3" width="20.42578125" customWidth="1"/>
    <col min="4" max="4" width="17.140625" customWidth="1"/>
    <col min="5" max="5" width="16.85546875" customWidth="1"/>
    <col min="6" max="6" width="15.140625" customWidth="1"/>
    <col min="10" max="10" width="10.85546875" customWidth="1"/>
  </cols>
  <sheetData>
    <row r="2" spans="2:10" ht="15.75" x14ac:dyDescent="0.25">
      <c r="C2" s="5"/>
      <c r="D2" s="4"/>
      <c r="E2" s="4"/>
      <c r="F2" s="4"/>
      <c r="H2" s="52"/>
    </row>
    <row r="3" spans="2:10" ht="15.75" x14ac:dyDescent="0.25">
      <c r="C3" s="4"/>
      <c r="D3" s="4"/>
      <c r="E3" s="4"/>
      <c r="F3" s="4"/>
    </row>
    <row r="4" spans="2:10" ht="16.5" thickBot="1" x14ac:dyDescent="0.3">
      <c r="B4" s="88"/>
      <c r="C4" s="128" t="s">
        <v>54</v>
      </c>
      <c r="D4" s="90"/>
      <c r="E4" s="90"/>
      <c r="F4" s="91" t="s">
        <v>273</v>
      </c>
    </row>
    <row r="5" spans="2:10" ht="24.95" customHeight="1" thickTop="1" x14ac:dyDescent="0.25">
      <c r="B5" s="337" t="s">
        <v>580</v>
      </c>
      <c r="C5" s="337"/>
      <c r="D5" s="337"/>
      <c r="E5" s="337"/>
      <c r="F5" s="337"/>
    </row>
    <row r="6" spans="2:10" ht="15.75" x14ac:dyDescent="0.25">
      <c r="B6" s="332" t="s">
        <v>102</v>
      </c>
      <c r="C6" s="334" t="s">
        <v>0</v>
      </c>
      <c r="D6" s="334" t="s">
        <v>2</v>
      </c>
      <c r="E6" s="334"/>
      <c r="F6" s="97" t="s">
        <v>1</v>
      </c>
    </row>
    <row r="7" spans="2:10" ht="15.75" x14ac:dyDescent="0.25">
      <c r="B7" s="332"/>
      <c r="C7" s="334"/>
      <c r="D7" s="97" t="s">
        <v>544</v>
      </c>
      <c r="E7" s="97" t="s">
        <v>696</v>
      </c>
      <c r="F7" s="97" t="s">
        <v>50</v>
      </c>
    </row>
    <row r="8" spans="2:10" s="41" customFormat="1" ht="12.75" x14ac:dyDescent="0.2">
      <c r="B8" s="117">
        <v>1</v>
      </c>
      <c r="C8" s="99">
        <v>2</v>
      </c>
      <c r="D8" s="99">
        <v>3</v>
      </c>
      <c r="E8" s="99">
        <v>4</v>
      </c>
      <c r="F8" s="99">
        <v>5</v>
      </c>
    </row>
    <row r="9" spans="2:10" ht="15.75" x14ac:dyDescent="0.25">
      <c r="B9" s="100" t="s">
        <v>257</v>
      </c>
      <c r="C9" s="101" t="s">
        <v>51</v>
      </c>
      <c r="D9" s="102">
        <v>129007</v>
      </c>
      <c r="E9" s="102">
        <v>139527</v>
      </c>
      <c r="F9" s="107">
        <f>E9/D9*100</f>
        <v>108.15459626221833</v>
      </c>
      <c r="H9" s="15"/>
      <c r="J9" s="15"/>
    </row>
    <row r="10" spans="2:10" ht="15.75" x14ac:dyDescent="0.25">
      <c r="B10" s="100" t="s">
        <v>258</v>
      </c>
      <c r="C10" s="101" t="s">
        <v>52</v>
      </c>
      <c r="D10" s="102">
        <v>11025053</v>
      </c>
      <c r="E10" s="102">
        <v>11645930</v>
      </c>
      <c r="F10" s="107">
        <f t="shared" ref="F10:F11" si="0">E10/D10*100</f>
        <v>105.63151034285276</v>
      </c>
    </row>
    <row r="11" spans="2:10" ht="17.45" customHeight="1" x14ac:dyDescent="0.25">
      <c r="B11" s="334" t="s">
        <v>53</v>
      </c>
      <c r="C11" s="334"/>
      <c r="D11" s="105">
        <f>SUM(D9:D10)</f>
        <v>11154060</v>
      </c>
      <c r="E11" s="105">
        <f>E9+E10</f>
        <v>11785457</v>
      </c>
      <c r="F11" s="120">
        <f t="shared" si="0"/>
        <v>105.66069216052271</v>
      </c>
      <c r="H11" s="15"/>
      <c r="J11" s="15"/>
    </row>
    <row r="12" spans="2:10" ht="15.75" x14ac:dyDescent="0.25">
      <c r="C12" s="4"/>
      <c r="D12" s="4"/>
      <c r="E12" s="4"/>
      <c r="F12" s="4"/>
    </row>
    <row r="13" spans="2:10" x14ac:dyDescent="0.25">
      <c r="E13" s="15"/>
    </row>
  </sheetData>
  <mergeCells count="5">
    <mergeCell ref="B5:F5"/>
    <mergeCell ref="B11:C11"/>
    <mergeCell ref="C6:C7"/>
    <mergeCell ref="B6:B7"/>
    <mergeCell ref="D6:E6"/>
  </mergeCells>
  <pageMargins left="0.7" right="0.7" top="0.75" bottom="0.75" header="0.3" footer="0.3"/>
  <pageSetup paperSize="9" orientation="portrait" r:id="rId1"/>
  <ignoredErrors>
    <ignoredError sqref="D1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K16"/>
  <sheetViews>
    <sheetView workbookViewId="0">
      <selection activeCell="J11" sqref="J11"/>
    </sheetView>
  </sheetViews>
  <sheetFormatPr defaultRowHeight="15" x14ac:dyDescent="0.25"/>
  <cols>
    <col min="2" max="2" width="7.85546875" customWidth="1"/>
    <col min="3" max="3" width="29.85546875" customWidth="1"/>
    <col min="4" max="4" width="15.85546875" customWidth="1"/>
    <col min="5" max="5" width="12.5703125" customWidth="1"/>
    <col min="6" max="6" width="16" customWidth="1"/>
    <col min="7" max="7" width="12.140625" customWidth="1"/>
    <col min="8" max="8" width="14.5703125" customWidth="1"/>
  </cols>
  <sheetData>
    <row r="2" spans="2:11" ht="15.75" x14ac:dyDescent="0.25">
      <c r="C2" s="3"/>
      <c r="D2" s="4"/>
      <c r="E2" s="4"/>
      <c r="F2" s="4"/>
      <c r="G2" s="4"/>
      <c r="H2" s="4"/>
    </row>
    <row r="3" spans="2:11" ht="15.75" x14ac:dyDescent="0.25">
      <c r="C3" s="4"/>
      <c r="D3" s="4"/>
      <c r="E3" s="4"/>
      <c r="F3" s="4"/>
      <c r="G3" s="4"/>
      <c r="H3" s="4"/>
    </row>
    <row r="4" spans="2:11" ht="16.5" thickBot="1" x14ac:dyDescent="0.3">
      <c r="B4" s="88"/>
      <c r="C4" s="89" t="s">
        <v>57</v>
      </c>
      <c r="D4" s="90"/>
      <c r="E4" s="90"/>
      <c r="F4" s="90"/>
      <c r="G4" s="90"/>
      <c r="H4" s="91" t="s">
        <v>271</v>
      </c>
    </row>
    <row r="5" spans="2:11" ht="24.95" customHeight="1" thickTop="1" x14ac:dyDescent="0.25">
      <c r="B5" s="337" t="s">
        <v>581</v>
      </c>
      <c r="C5" s="337"/>
      <c r="D5" s="337"/>
      <c r="E5" s="337"/>
      <c r="F5" s="337"/>
      <c r="G5" s="337"/>
      <c r="H5" s="337"/>
    </row>
    <row r="6" spans="2:11" ht="15.75" x14ac:dyDescent="0.25">
      <c r="B6" s="332" t="s">
        <v>102</v>
      </c>
      <c r="C6" s="334" t="s">
        <v>352</v>
      </c>
      <c r="D6" s="334" t="s">
        <v>544</v>
      </c>
      <c r="E6" s="334"/>
      <c r="F6" s="334" t="s">
        <v>696</v>
      </c>
      <c r="G6" s="334"/>
      <c r="H6" s="273" t="s">
        <v>1</v>
      </c>
    </row>
    <row r="7" spans="2:11" ht="15.75" x14ac:dyDescent="0.25">
      <c r="B7" s="332"/>
      <c r="C7" s="334"/>
      <c r="D7" s="97" t="s">
        <v>2</v>
      </c>
      <c r="E7" s="97" t="s">
        <v>20</v>
      </c>
      <c r="F7" s="97" t="s">
        <v>2</v>
      </c>
      <c r="G7" s="97" t="s">
        <v>20</v>
      </c>
      <c r="H7" s="97" t="s">
        <v>349</v>
      </c>
    </row>
    <row r="8" spans="2:11" ht="16.350000000000001" customHeight="1" x14ac:dyDescent="0.25">
      <c r="B8" s="117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1" ht="17.45" customHeight="1" x14ac:dyDescent="0.25">
      <c r="B9" s="111" t="s">
        <v>257</v>
      </c>
      <c r="C9" s="101" t="s">
        <v>55</v>
      </c>
      <c r="D9" s="102">
        <v>8468806</v>
      </c>
      <c r="E9" s="103">
        <f>D9/D11*100</f>
        <v>75.925770526606456</v>
      </c>
      <c r="F9" s="102">
        <v>8935359</v>
      </c>
      <c r="G9" s="103">
        <f>F9/F11*100</f>
        <v>75.816822376934553</v>
      </c>
      <c r="H9" s="104">
        <f>F9/D9*100</f>
        <v>105.50907648610676</v>
      </c>
      <c r="J9" s="15"/>
      <c r="K9" s="26"/>
    </row>
    <row r="10" spans="2:11" ht="15.75" x14ac:dyDescent="0.25">
      <c r="B10" s="111" t="s">
        <v>258</v>
      </c>
      <c r="C10" s="101" t="s">
        <v>56</v>
      </c>
      <c r="D10" s="102">
        <v>2685254</v>
      </c>
      <c r="E10" s="103">
        <f>D10/D11*100</f>
        <v>24.074229473393544</v>
      </c>
      <c r="F10" s="102">
        <v>2850098</v>
      </c>
      <c r="G10" s="103">
        <f>F10/F11*100</f>
        <v>24.183177623065443</v>
      </c>
      <c r="H10" s="104">
        <f t="shared" ref="H10:H11" si="0">F10/D10*100</f>
        <v>106.13886060685506</v>
      </c>
      <c r="J10" s="15"/>
      <c r="K10" s="26"/>
    </row>
    <row r="11" spans="2:11" ht="22.35" customHeight="1" x14ac:dyDescent="0.25">
      <c r="B11" s="334" t="s">
        <v>5</v>
      </c>
      <c r="C11" s="334"/>
      <c r="D11" s="105">
        <f>SUM(D9:D10)</f>
        <v>11154060</v>
      </c>
      <c r="E11" s="106">
        <f>SUM(E9:E10)</f>
        <v>100</v>
      </c>
      <c r="F11" s="105">
        <f>F9+F10</f>
        <v>11785457</v>
      </c>
      <c r="G11" s="106">
        <f>SUM(G9:G10)</f>
        <v>100</v>
      </c>
      <c r="H11" s="106">
        <f t="shared" si="0"/>
        <v>105.66069216052271</v>
      </c>
      <c r="J11" s="15"/>
      <c r="K11" s="26"/>
    </row>
    <row r="12" spans="2:11" ht="15.75" x14ac:dyDescent="0.25">
      <c r="C12" s="7"/>
      <c r="D12" s="4"/>
      <c r="E12" s="4"/>
      <c r="F12" s="4"/>
      <c r="G12" s="4"/>
      <c r="H12" s="4"/>
    </row>
    <row r="16" spans="2:11" x14ac:dyDescent="0.25">
      <c r="F16" s="15"/>
    </row>
  </sheetData>
  <mergeCells count="6">
    <mergeCell ref="B5:H5"/>
    <mergeCell ref="B6:B7"/>
    <mergeCell ref="B11:C11"/>
    <mergeCell ref="C6:C7"/>
    <mergeCell ref="F6:G6"/>
    <mergeCell ref="D6:E6"/>
  </mergeCells>
  <pageMargins left="0.7" right="0.7" top="0.75" bottom="0.75" header="0.3" footer="0.3"/>
  <ignoredErrors>
    <ignoredError sqref="D11:E11" formulaRange="1"/>
    <ignoredError sqref="F11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I14"/>
  <sheetViews>
    <sheetView workbookViewId="0">
      <selection activeCell="I16" sqref="I16"/>
    </sheetView>
  </sheetViews>
  <sheetFormatPr defaultRowHeight="15.75" x14ac:dyDescent="0.25"/>
  <cols>
    <col min="2" max="2" width="9.140625" style="2"/>
    <col min="3" max="3" width="33" customWidth="1"/>
    <col min="4" max="4" width="16" customWidth="1"/>
    <col min="5" max="5" width="13.85546875" customWidth="1"/>
    <col min="6" max="6" width="11.140625" customWidth="1"/>
  </cols>
  <sheetData>
    <row r="3" spans="2:9" ht="16.5" thickBot="1" x14ac:dyDescent="0.3">
      <c r="B3" s="136"/>
      <c r="C3" s="89" t="s">
        <v>57</v>
      </c>
      <c r="D3" s="90"/>
      <c r="E3" s="90"/>
      <c r="F3" s="137" t="s">
        <v>271</v>
      </c>
    </row>
    <row r="4" spans="2:9" ht="24.95" customHeight="1" thickTop="1" x14ac:dyDescent="0.25">
      <c r="B4" s="337" t="s">
        <v>582</v>
      </c>
      <c r="C4" s="337"/>
      <c r="D4" s="337"/>
      <c r="E4" s="337"/>
      <c r="F4" s="337"/>
    </row>
    <row r="5" spans="2:9" x14ac:dyDescent="0.25">
      <c r="B5" s="332" t="s">
        <v>102</v>
      </c>
      <c r="C5" s="334" t="s">
        <v>58</v>
      </c>
      <c r="D5" s="332" t="s">
        <v>544</v>
      </c>
      <c r="E5" s="334" t="s">
        <v>696</v>
      </c>
      <c r="F5" s="273" t="s">
        <v>1</v>
      </c>
    </row>
    <row r="6" spans="2:9" x14ac:dyDescent="0.25">
      <c r="B6" s="332"/>
      <c r="C6" s="334"/>
      <c r="D6" s="332"/>
      <c r="E6" s="334"/>
      <c r="F6" s="97" t="s">
        <v>50</v>
      </c>
    </row>
    <row r="7" spans="2:9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</row>
    <row r="8" spans="2:9" ht="17.100000000000001" customHeight="1" x14ac:dyDescent="0.25">
      <c r="B8" s="111" t="s">
        <v>257</v>
      </c>
      <c r="C8" s="112" t="s">
        <v>353</v>
      </c>
      <c r="D8" s="107">
        <v>8713280</v>
      </c>
      <c r="E8" s="107">
        <v>9389188</v>
      </c>
      <c r="F8" s="104">
        <f>E8/D8*100</f>
        <v>107.75721657056813</v>
      </c>
      <c r="I8" s="15"/>
    </row>
    <row r="9" spans="2:9" ht="17.100000000000001" customHeight="1" x14ac:dyDescent="0.25">
      <c r="B9" s="111" t="s">
        <v>258</v>
      </c>
      <c r="C9" s="101" t="s">
        <v>354</v>
      </c>
      <c r="D9" s="107">
        <f>D10+D11</f>
        <v>11154060</v>
      </c>
      <c r="E9" s="107">
        <f>E10+E11</f>
        <v>11785457</v>
      </c>
      <c r="F9" s="104">
        <f t="shared" ref="F9" si="0">E9/D9*100</f>
        <v>105.66069216052271</v>
      </c>
      <c r="I9" s="15"/>
    </row>
    <row r="10" spans="2:9" ht="17.100000000000001" customHeight="1" x14ac:dyDescent="0.25">
      <c r="B10" s="111" t="s">
        <v>288</v>
      </c>
      <c r="C10" s="101" t="s">
        <v>355</v>
      </c>
      <c r="D10" s="107">
        <v>2970578</v>
      </c>
      <c r="E10" s="107">
        <v>3132560</v>
      </c>
      <c r="F10" s="104">
        <f>E10/D10*100</f>
        <v>105.45287819407537</v>
      </c>
    </row>
    <row r="11" spans="2:9" ht="17.100000000000001" customHeight="1" x14ac:dyDescent="0.25">
      <c r="B11" s="111" t="s">
        <v>289</v>
      </c>
      <c r="C11" s="101" t="s">
        <v>356</v>
      </c>
      <c r="D11" s="107">
        <v>8183482</v>
      </c>
      <c r="E11" s="107">
        <v>8652897</v>
      </c>
      <c r="F11" s="104">
        <f>E11/D11*100</f>
        <v>105.73612797095417</v>
      </c>
    </row>
    <row r="12" spans="2:9" ht="17.100000000000001" customHeight="1" x14ac:dyDescent="0.25">
      <c r="B12" s="111" t="s">
        <v>259</v>
      </c>
      <c r="C12" s="101" t="s">
        <v>357</v>
      </c>
      <c r="D12" s="321">
        <f t="shared" ref="D12" si="1">D8/D9</f>
        <v>0.78117564366696968</v>
      </c>
      <c r="E12" s="321">
        <f>E8/E9</f>
        <v>0.79667576743099566</v>
      </c>
      <c r="F12" s="322"/>
    </row>
    <row r="13" spans="2:9" ht="17.100000000000001" customHeight="1" x14ac:dyDescent="0.25">
      <c r="B13" s="111" t="s">
        <v>260</v>
      </c>
      <c r="C13" s="101" t="s">
        <v>358</v>
      </c>
      <c r="D13" s="107">
        <v>11909788</v>
      </c>
      <c r="E13" s="107">
        <v>12556293</v>
      </c>
      <c r="F13" s="104">
        <f>E13/D13*100</f>
        <v>105.42835019397489</v>
      </c>
    </row>
    <row r="14" spans="2:9" ht="16.5" customHeight="1" x14ac:dyDescent="0.25">
      <c r="B14" s="111" t="s">
        <v>261</v>
      </c>
      <c r="C14" s="101" t="s">
        <v>359</v>
      </c>
      <c r="D14" s="321">
        <f t="shared" ref="D14" si="2">D8/D13</f>
        <v>0.73160664152879973</v>
      </c>
      <c r="E14" s="321">
        <f>E8/E13</f>
        <v>0.74776751386734919</v>
      </c>
      <c r="F14" s="322"/>
    </row>
  </sheetData>
  <mergeCells count="5">
    <mergeCell ref="C5:C6"/>
    <mergeCell ref="B5:B6"/>
    <mergeCell ref="B4:F4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I32"/>
  <sheetViews>
    <sheetView topLeftCell="A8" zoomScaleNormal="100" workbookViewId="0">
      <selection activeCell="H26" sqref="H26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42578125" customWidth="1"/>
    <col min="5" max="5" width="15.28515625" customWidth="1"/>
    <col min="6" max="6" width="10.42578125" customWidth="1"/>
    <col min="8" max="9" width="10.7109375" bestFit="1" customWidth="1"/>
  </cols>
  <sheetData>
    <row r="3" spans="2:9" ht="16.5" thickBot="1" x14ac:dyDescent="0.3">
      <c r="B3" s="85" t="s">
        <v>153</v>
      </c>
      <c r="C3" s="81"/>
      <c r="D3" s="81"/>
      <c r="E3" s="81"/>
      <c r="F3" s="91" t="s">
        <v>274</v>
      </c>
    </row>
    <row r="4" spans="2:9" ht="24.95" customHeight="1" thickTop="1" x14ac:dyDescent="0.25">
      <c r="B4" s="337" t="s">
        <v>583</v>
      </c>
      <c r="C4" s="337"/>
      <c r="D4" s="337"/>
      <c r="E4" s="337"/>
      <c r="F4" s="337"/>
    </row>
    <row r="5" spans="2:9" ht="36.75" customHeight="1" x14ac:dyDescent="0.25">
      <c r="B5" s="273" t="s">
        <v>102</v>
      </c>
      <c r="C5" s="273" t="s">
        <v>58</v>
      </c>
      <c r="D5" s="97" t="s">
        <v>544</v>
      </c>
      <c r="E5" s="97" t="s">
        <v>696</v>
      </c>
      <c r="F5" s="97" t="s">
        <v>680</v>
      </c>
    </row>
    <row r="6" spans="2:9" ht="15" customHeight="1" x14ac:dyDescent="0.25">
      <c r="B6" s="138">
        <v>1</v>
      </c>
      <c r="C6" s="138">
        <v>2</v>
      </c>
      <c r="D6" s="99">
        <v>3</v>
      </c>
      <c r="E6" s="99">
        <v>4</v>
      </c>
      <c r="F6" s="99">
        <v>5</v>
      </c>
    </row>
    <row r="7" spans="2:9" ht="20.100000000000001" customHeight="1" x14ac:dyDescent="0.25">
      <c r="B7" s="289">
        <v>1</v>
      </c>
      <c r="C7" s="139" t="s">
        <v>59</v>
      </c>
      <c r="D7" s="105">
        <f>D8+D24</f>
        <v>3152001</v>
      </c>
      <c r="E7" s="105">
        <f>E8+E24</f>
        <v>3541454</v>
      </c>
      <c r="F7" s="106">
        <f>E7/D7*100</f>
        <v>112.35573846581902</v>
      </c>
      <c r="H7" s="26"/>
      <c r="I7" s="26"/>
    </row>
    <row r="8" spans="2:9" ht="20.100000000000001" customHeight="1" x14ac:dyDescent="0.25">
      <c r="B8" s="139" t="s">
        <v>60</v>
      </c>
      <c r="C8" s="139" t="s">
        <v>61</v>
      </c>
      <c r="D8" s="141">
        <f>D9+D23</f>
        <v>2993245</v>
      </c>
      <c r="E8" s="141">
        <f>E9+E23</f>
        <v>3346631</v>
      </c>
      <c r="F8" s="106">
        <f t="shared" ref="F8:F25" si="0">E8/D8*100</f>
        <v>111.80611677293373</v>
      </c>
      <c r="H8" s="26"/>
      <c r="I8" s="26"/>
    </row>
    <row r="9" spans="2:9" ht="20.100000000000001" customHeight="1" x14ac:dyDescent="0.25">
      <c r="B9" s="139" t="s">
        <v>62</v>
      </c>
      <c r="C9" s="139" t="s">
        <v>63</v>
      </c>
      <c r="D9" s="141">
        <f>SUM(D10:D22)</f>
        <v>2993245</v>
      </c>
      <c r="E9" s="141">
        <f>SUM(E10:E22)</f>
        <v>3346631</v>
      </c>
      <c r="F9" s="106">
        <f t="shared" si="0"/>
        <v>111.80611677293373</v>
      </c>
      <c r="H9" s="26"/>
      <c r="I9" s="26"/>
    </row>
    <row r="10" spans="2:9" ht="15.95" customHeight="1" x14ac:dyDescent="0.25">
      <c r="B10" s="145" t="s">
        <v>64</v>
      </c>
      <c r="C10" s="145" t="s">
        <v>65</v>
      </c>
      <c r="D10" s="109">
        <v>1582046</v>
      </c>
      <c r="E10" s="109">
        <v>1614046</v>
      </c>
      <c r="F10" s="104">
        <f t="shared" si="0"/>
        <v>102.02269719085287</v>
      </c>
      <c r="H10" s="26"/>
      <c r="I10" s="26"/>
    </row>
    <row r="11" spans="2:9" ht="15.95" customHeight="1" x14ac:dyDescent="0.25">
      <c r="B11" s="145" t="s">
        <v>66</v>
      </c>
      <c r="C11" s="145" t="s">
        <v>67</v>
      </c>
      <c r="D11" s="147">
        <v>118164</v>
      </c>
      <c r="E11" s="147">
        <v>118164</v>
      </c>
      <c r="F11" s="104">
        <f t="shared" si="0"/>
        <v>100</v>
      </c>
      <c r="H11" s="26"/>
      <c r="I11" s="26"/>
    </row>
    <row r="12" spans="2:9" ht="15.95" customHeight="1" x14ac:dyDescent="0.25">
      <c r="B12" s="145" t="s">
        <v>68</v>
      </c>
      <c r="C12" s="145" t="s">
        <v>69</v>
      </c>
      <c r="D12" s="109">
        <v>0</v>
      </c>
      <c r="E12" s="109">
        <v>0</v>
      </c>
      <c r="F12" s="104" t="s">
        <v>82</v>
      </c>
      <c r="H12" s="26"/>
      <c r="I12" s="26"/>
    </row>
    <row r="13" spans="2:9" ht="33.75" customHeight="1" x14ac:dyDescent="0.25">
      <c r="B13" s="145" t="s">
        <v>70</v>
      </c>
      <c r="C13" s="101" t="s">
        <v>482</v>
      </c>
      <c r="D13" s="109">
        <v>0</v>
      </c>
      <c r="E13" s="109">
        <v>0</v>
      </c>
      <c r="F13" s="104" t="s">
        <v>82</v>
      </c>
      <c r="H13" s="26"/>
      <c r="I13" s="26"/>
    </row>
    <row r="14" spans="2:9" ht="15.95" customHeight="1" x14ac:dyDescent="0.25">
      <c r="B14" s="145" t="s">
        <v>72</v>
      </c>
      <c r="C14" s="145" t="s">
        <v>71</v>
      </c>
      <c r="D14" s="109">
        <v>538322</v>
      </c>
      <c r="E14" s="109">
        <v>667376</v>
      </c>
      <c r="F14" s="104">
        <f>E14/D14*100</f>
        <v>123.97338395978615</v>
      </c>
      <c r="H14" s="26"/>
      <c r="I14" s="26"/>
    </row>
    <row r="15" spans="2:9" ht="15.95" customHeight="1" x14ac:dyDescent="0.25">
      <c r="B15" s="145" t="s">
        <v>74</v>
      </c>
      <c r="C15" s="145" t="s">
        <v>73</v>
      </c>
      <c r="D15" s="109">
        <v>-83400</v>
      </c>
      <c r="E15" s="109">
        <v>-72850</v>
      </c>
      <c r="F15" s="104">
        <f t="shared" si="0"/>
        <v>87.350119904076735</v>
      </c>
      <c r="H15" s="26"/>
      <c r="I15" s="26"/>
    </row>
    <row r="16" spans="2:9" ht="15.95" customHeight="1" x14ac:dyDescent="0.25">
      <c r="B16" s="145" t="s">
        <v>76</v>
      </c>
      <c r="C16" s="145" t="s">
        <v>75</v>
      </c>
      <c r="D16" s="109">
        <v>-64921</v>
      </c>
      <c r="E16" s="109">
        <v>-36674</v>
      </c>
      <c r="F16" s="104">
        <f t="shared" si="0"/>
        <v>56.490195776405173</v>
      </c>
      <c r="H16" s="26"/>
      <c r="I16" s="26"/>
    </row>
    <row r="17" spans="2:9" ht="15.95" customHeight="1" x14ac:dyDescent="0.25">
      <c r="B17" s="145" t="s">
        <v>78</v>
      </c>
      <c r="C17" s="145" t="s">
        <v>77</v>
      </c>
      <c r="D17" s="109">
        <v>1025332</v>
      </c>
      <c r="E17" s="109">
        <v>1156095</v>
      </c>
      <c r="F17" s="104">
        <f t="shared" si="0"/>
        <v>112.75323504972047</v>
      </c>
      <c r="H17" s="26"/>
      <c r="I17" s="26"/>
    </row>
    <row r="18" spans="2:9" ht="15.95" customHeight="1" x14ac:dyDescent="0.25">
      <c r="B18" s="145" t="s">
        <v>80</v>
      </c>
      <c r="C18" s="145" t="s">
        <v>79</v>
      </c>
      <c r="D18" s="109">
        <v>-75667</v>
      </c>
      <c r="E18" s="109">
        <v>-52997</v>
      </c>
      <c r="F18" s="104">
        <f>E18/D18*100</f>
        <v>70.039779560442454</v>
      </c>
      <c r="H18" s="26"/>
      <c r="I18" s="26"/>
    </row>
    <row r="19" spans="2:9" ht="30" customHeight="1" x14ac:dyDescent="0.25">
      <c r="B19" s="145" t="s">
        <v>83</v>
      </c>
      <c r="C19" s="101" t="s">
        <v>81</v>
      </c>
      <c r="D19" s="109">
        <v>-10475</v>
      </c>
      <c r="E19" s="215">
        <v>-10824</v>
      </c>
      <c r="F19" s="104">
        <f t="shared" ref="F19:F21" si="1">E19/D19*100</f>
        <v>103.33174224343675</v>
      </c>
      <c r="H19" s="26"/>
      <c r="I19" s="26"/>
    </row>
    <row r="20" spans="2:9" ht="30" customHeight="1" x14ac:dyDescent="0.25">
      <c r="B20" s="145" t="s">
        <v>84</v>
      </c>
      <c r="C20" s="101" t="s">
        <v>528</v>
      </c>
      <c r="D20" s="109">
        <v>-22115</v>
      </c>
      <c r="E20" s="109">
        <v>-21002</v>
      </c>
      <c r="F20" s="104">
        <f>E20/D20*100</f>
        <v>94.967216821162097</v>
      </c>
      <c r="H20" s="26"/>
      <c r="I20" s="26"/>
    </row>
    <row r="21" spans="2:9" ht="30" customHeight="1" x14ac:dyDescent="0.25">
      <c r="B21" s="145" t="s">
        <v>85</v>
      </c>
      <c r="C21" s="101" t="s">
        <v>86</v>
      </c>
      <c r="D21" s="109">
        <v>-14041</v>
      </c>
      <c r="E21" s="109">
        <v>-14653</v>
      </c>
      <c r="F21" s="104">
        <f t="shared" si="1"/>
        <v>104.35866391282673</v>
      </c>
      <c r="H21" s="26"/>
      <c r="I21" s="26"/>
    </row>
    <row r="22" spans="2:9" ht="34.5" customHeight="1" x14ac:dyDescent="0.25">
      <c r="B22" s="145" t="s">
        <v>87</v>
      </c>
      <c r="C22" s="101" t="s">
        <v>704</v>
      </c>
      <c r="D22" s="109">
        <v>0</v>
      </c>
      <c r="E22" s="109">
        <v>-50</v>
      </c>
      <c r="F22" s="104" t="s">
        <v>82</v>
      </c>
      <c r="H22" s="26"/>
      <c r="I22" s="26"/>
    </row>
    <row r="23" spans="2:9" ht="20.100000000000001" customHeight="1" x14ac:dyDescent="0.25">
      <c r="B23" s="142" t="s">
        <v>88</v>
      </c>
      <c r="C23" s="142" t="s">
        <v>89</v>
      </c>
      <c r="D23" s="144">
        <v>0</v>
      </c>
      <c r="E23" s="144">
        <v>0</v>
      </c>
      <c r="F23" s="134" t="s">
        <v>82</v>
      </c>
      <c r="H23" s="26"/>
      <c r="I23" s="26"/>
    </row>
    <row r="24" spans="2:9" ht="17.25" customHeight="1" x14ac:dyDescent="0.25">
      <c r="B24" s="139" t="s">
        <v>90</v>
      </c>
      <c r="C24" s="139" t="s">
        <v>91</v>
      </c>
      <c r="D24" s="141">
        <f>SUM(D25:D29)</f>
        <v>158756</v>
      </c>
      <c r="E24" s="141">
        <f>SUM(E25:E29)</f>
        <v>194823</v>
      </c>
      <c r="F24" s="106">
        <f t="shared" si="0"/>
        <v>122.71851142633979</v>
      </c>
      <c r="H24" s="26"/>
      <c r="I24" s="26"/>
    </row>
    <row r="25" spans="2:9" ht="15.95" customHeight="1" x14ac:dyDescent="0.25">
      <c r="B25" s="145" t="s">
        <v>92</v>
      </c>
      <c r="C25" s="145" t="s">
        <v>93</v>
      </c>
      <c r="D25" s="109">
        <v>158756</v>
      </c>
      <c r="E25" s="109">
        <v>194823</v>
      </c>
      <c r="F25" s="104">
        <f t="shared" si="0"/>
        <v>122.71851142633979</v>
      </c>
      <c r="H25" s="26"/>
      <c r="I25" s="26"/>
    </row>
    <row r="26" spans="2:9" ht="15.95" customHeight="1" x14ac:dyDescent="0.25">
      <c r="B26" s="145" t="s">
        <v>94</v>
      </c>
      <c r="C26" s="145" t="s">
        <v>95</v>
      </c>
      <c r="D26" s="109">
        <v>0</v>
      </c>
      <c r="E26" s="109">
        <v>0</v>
      </c>
      <c r="F26" s="104" t="s">
        <v>82</v>
      </c>
      <c r="H26" s="26"/>
      <c r="I26" s="26"/>
    </row>
    <row r="27" spans="2:9" ht="31.5" customHeight="1" x14ac:dyDescent="0.25">
      <c r="B27" s="145" t="s">
        <v>96</v>
      </c>
      <c r="C27" s="101" t="s">
        <v>97</v>
      </c>
      <c r="D27" s="109">
        <v>0</v>
      </c>
      <c r="E27" s="109">
        <v>0</v>
      </c>
      <c r="F27" s="104" t="s">
        <v>82</v>
      </c>
      <c r="H27" s="26"/>
      <c r="I27" s="26"/>
    </row>
    <row r="28" spans="2:9" ht="30" customHeight="1" x14ac:dyDescent="0.25">
      <c r="B28" s="145" t="s">
        <v>98</v>
      </c>
      <c r="C28" s="101" t="s">
        <v>99</v>
      </c>
      <c r="D28" s="109">
        <v>0</v>
      </c>
      <c r="E28" s="109">
        <v>0</v>
      </c>
      <c r="F28" s="104" t="s">
        <v>82</v>
      </c>
      <c r="H28" s="26"/>
      <c r="I28" s="26"/>
    </row>
    <row r="29" spans="2:9" ht="15.95" customHeight="1" x14ac:dyDescent="0.25">
      <c r="B29" s="145" t="s">
        <v>100</v>
      </c>
      <c r="C29" s="145" t="s">
        <v>101</v>
      </c>
      <c r="D29" s="109">
        <v>0</v>
      </c>
      <c r="E29" s="109">
        <v>0</v>
      </c>
      <c r="F29" s="104" t="s">
        <v>82</v>
      </c>
      <c r="H29" s="26"/>
      <c r="I29" s="26"/>
    </row>
    <row r="32" spans="2:9" x14ac:dyDescent="0.25">
      <c r="C32" s="281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E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N19"/>
  <sheetViews>
    <sheetView workbookViewId="0">
      <selection activeCell="I21" sqref="I21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2.42578125" style="14" customWidth="1"/>
    <col min="5" max="5" width="11.7109375" style="14" customWidth="1"/>
    <col min="6" max="6" width="11.85546875" style="14" bestFit="1" customWidth="1"/>
    <col min="7" max="7" width="10.28515625" style="14" customWidth="1"/>
    <col min="8" max="8" width="10.5703125" style="14" customWidth="1"/>
    <col min="9" max="9" width="8.85546875" style="14"/>
    <col min="10" max="10" width="11.7109375" style="14" bestFit="1" customWidth="1"/>
    <col min="11" max="11" width="8.85546875" style="14"/>
    <col min="12" max="12" width="10.140625" style="14" bestFit="1" customWidth="1"/>
    <col min="13" max="13" width="8.85546875" style="14"/>
    <col min="14" max="14" width="10.140625" style="14" bestFit="1" customWidth="1"/>
    <col min="15" max="16384" width="8.85546875" style="14"/>
  </cols>
  <sheetData>
    <row r="3" spans="2:14" ht="16.5" thickBot="1" x14ac:dyDescent="0.3">
      <c r="B3" s="149"/>
      <c r="C3" s="150"/>
      <c r="D3" s="150"/>
      <c r="E3" s="150"/>
      <c r="F3" s="150"/>
      <c r="G3" s="150"/>
      <c r="H3" s="151" t="s">
        <v>273</v>
      </c>
    </row>
    <row r="4" spans="2:14" ht="24.95" customHeight="1" thickTop="1" x14ac:dyDescent="0.25">
      <c r="B4" s="337" t="s">
        <v>584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314</v>
      </c>
      <c r="D5" s="338" t="s">
        <v>544</v>
      </c>
      <c r="E5" s="338"/>
      <c r="F5" s="334" t="s">
        <v>696</v>
      </c>
      <c r="G5" s="334"/>
      <c r="H5" s="97" t="s">
        <v>1</v>
      </c>
    </row>
    <row r="6" spans="2:14" ht="15.75" x14ac:dyDescent="0.25">
      <c r="B6" s="332"/>
      <c r="C6" s="334"/>
      <c r="D6" s="97" t="s">
        <v>2</v>
      </c>
      <c r="E6" s="97" t="s">
        <v>20</v>
      </c>
      <c r="F6" s="97" t="s">
        <v>238</v>
      </c>
      <c r="G6" s="97" t="s">
        <v>117</v>
      </c>
      <c r="H6" s="130" t="s">
        <v>349</v>
      </c>
    </row>
    <row r="7" spans="2:14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4" ht="21.75" customHeight="1" x14ac:dyDescent="0.25">
      <c r="B8" s="100" t="s">
        <v>257</v>
      </c>
      <c r="C8" s="101" t="s">
        <v>103</v>
      </c>
      <c r="D8" s="102">
        <v>15069379</v>
      </c>
      <c r="E8" s="103">
        <f>D8/D12*100</f>
        <v>92.119435232630721</v>
      </c>
      <c r="F8" s="102">
        <v>17232850</v>
      </c>
      <c r="G8" s="103">
        <f>F8/F12*100</f>
        <v>92.358652461972</v>
      </c>
      <c r="H8" s="104">
        <f>F8/D8*100</f>
        <v>114.35673626630533</v>
      </c>
      <c r="I8" s="16"/>
      <c r="J8" s="53"/>
      <c r="L8" s="16"/>
      <c r="N8" s="16"/>
    </row>
    <row r="9" spans="2:14" ht="20.25" customHeight="1" x14ac:dyDescent="0.25">
      <c r="B9" s="100" t="s">
        <v>258</v>
      </c>
      <c r="C9" s="101" t="s">
        <v>313</v>
      </c>
      <c r="D9" s="102">
        <v>0</v>
      </c>
      <c r="E9" s="103">
        <v>0</v>
      </c>
      <c r="F9" s="102">
        <v>0</v>
      </c>
      <c r="G9" s="103">
        <v>0</v>
      </c>
      <c r="H9" s="104" t="s">
        <v>82</v>
      </c>
      <c r="I9" s="16"/>
      <c r="J9" s="53"/>
    </row>
    <row r="10" spans="2:14" ht="22.5" customHeight="1" x14ac:dyDescent="0.25">
      <c r="B10" s="100" t="s">
        <v>259</v>
      </c>
      <c r="C10" s="101" t="s">
        <v>104</v>
      </c>
      <c r="D10" s="102">
        <v>88934</v>
      </c>
      <c r="E10" s="103">
        <f>D10/D12*100</f>
        <v>0.54365543881926259</v>
      </c>
      <c r="F10" s="102">
        <v>74112</v>
      </c>
      <c r="G10" s="103">
        <f>F10/F12*100</f>
        <v>0.39719979291072977</v>
      </c>
      <c r="H10" s="104">
        <f t="shared" ref="H10:H12" si="0">F10/D10*100</f>
        <v>83.333708143117363</v>
      </c>
      <c r="I10" s="16"/>
      <c r="J10" s="53"/>
      <c r="L10" s="16"/>
      <c r="N10" s="16"/>
    </row>
    <row r="11" spans="2:14" ht="21.75" customHeight="1" x14ac:dyDescent="0.25">
      <c r="B11" s="100" t="s">
        <v>260</v>
      </c>
      <c r="C11" s="101" t="s">
        <v>105</v>
      </c>
      <c r="D11" s="102">
        <v>1200210</v>
      </c>
      <c r="E11" s="103">
        <f>D11/D12*100</f>
        <v>7.336909328550016</v>
      </c>
      <c r="F11" s="102">
        <v>1351658</v>
      </c>
      <c r="G11" s="103">
        <f>F11/F12*100</f>
        <v>7.24414774511727</v>
      </c>
      <c r="H11" s="104">
        <f t="shared" si="0"/>
        <v>112.61845843644029</v>
      </c>
      <c r="I11" s="16"/>
      <c r="J11" s="53"/>
      <c r="L11" s="16"/>
      <c r="N11" s="16"/>
    </row>
    <row r="12" spans="2:14" ht="25.5" customHeight="1" x14ac:dyDescent="0.25">
      <c r="B12" s="334" t="s">
        <v>106</v>
      </c>
      <c r="C12" s="334"/>
      <c r="D12" s="105">
        <f t="shared" ref="D12:G12" si="1">SUM(D8:D11)</f>
        <v>16358523</v>
      </c>
      <c r="E12" s="97">
        <f t="shared" si="1"/>
        <v>100</v>
      </c>
      <c r="F12" s="105">
        <f t="shared" si="1"/>
        <v>18658620</v>
      </c>
      <c r="G12" s="106">
        <f t="shared" si="1"/>
        <v>100</v>
      </c>
      <c r="H12" s="106">
        <f t="shared" si="0"/>
        <v>114.06054201837171</v>
      </c>
      <c r="I12" s="16"/>
      <c r="J12" s="53"/>
      <c r="L12" s="16"/>
      <c r="N12" s="16"/>
    </row>
    <row r="13" spans="2:14" x14ac:dyDescent="0.25">
      <c r="H13" s="17"/>
    </row>
    <row r="14" spans="2:14" x14ac:dyDescent="0.25">
      <c r="B14" s="148"/>
      <c r="D14" s="318"/>
    </row>
    <row r="15" spans="2:14" x14ac:dyDescent="0.25">
      <c r="D15" s="16"/>
      <c r="F15" s="16"/>
    </row>
    <row r="17" spans="4:6" x14ac:dyDescent="0.25">
      <c r="D17" s="16"/>
      <c r="F17" s="16"/>
    </row>
    <row r="18" spans="4:6" x14ac:dyDescent="0.25">
      <c r="D18" s="16"/>
      <c r="F18" s="16"/>
    </row>
    <row r="19" spans="4:6" x14ac:dyDescent="0.25">
      <c r="D19" s="16"/>
      <c r="F19" s="16"/>
    </row>
  </sheetData>
  <mergeCells count="6">
    <mergeCell ref="B4:H4"/>
    <mergeCell ref="B12:C12"/>
    <mergeCell ref="C5:C6"/>
    <mergeCell ref="F5:G5"/>
    <mergeCell ref="B5:B6"/>
    <mergeCell ref="D5:E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27" t="s">
        <v>549</v>
      </c>
      <c r="C5" s="327"/>
      <c r="D5" s="327"/>
      <c r="E5" s="327"/>
      <c r="F5" s="327"/>
      <c r="G5" s="327"/>
    </row>
    <row r="6" spans="2:15" ht="46.5" customHeight="1" x14ac:dyDescent="0.25">
      <c r="B6" s="62" t="s">
        <v>102</v>
      </c>
      <c r="C6" s="63" t="s">
        <v>58</v>
      </c>
      <c r="D6" s="63" t="s">
        <v>350</v>
      </c>
      <c r="E6" s="63" t="s">
        <v>254</v>
      </c>
      <c r="F6" s="63" t="s">
        <v>255</v>
      </c>
      <c r="G6" s="63" t="s">
        <v>256</v>
      </c>
    </row>
    <row r="7" spans="2:15" ht="15" customHeight="1" x14ac:dyDescent="0.25">
      <c r="B7" s="329" t="s">
        <v>544</v>
      </c>
      <c r="C7" s="329"/>
      <c r="D7" s="64"/>
      <c r="E7" s="64"/>
      <c r="F7" s="64"/>
      <c r="G7" s="64"/>
    </row>
    <row r="8" spans="2:15" ht="15.75" x14ac:dyDescent="0.25">
      <c r="B8" s="65" t="s">
        <v>257</v>
      </c>
      <c r="C8" s="66" t="s">
        <v>439</v>
      </c>
      <c r="D8" s="67">
        <v>392</v>
      </c>
      <c r="E8" s="67">
        <v>108</v>
      </c>
      <c r="F8" s="68">
        <v>26928</v>
      </c>
      <c r="G8" s="68">
        <v>1299</v>
      </c>
    </row>
    <row r="9" spans="2:15" ht="15.75" x14ac:dyDescent="0.25">
      <c r="B9" s="65" t="s">
        <v>460</v>
      </c>
      <c r="C9" s="66" t="s">
        <v>440</v>
      </c>
      <c r="D9" s="67">
        <v>15</v>
      </c>
      <c r="E9" s="67">
        <v>11</v>
      </c>
      <c r="F9" s="67">
        <v>452</v>
      </c>
      <c r="G9" s="67">
        <v>59</v>
      </c>
      <c r="O9" s="15"/>
    </row>
    <row r="10" spans="2:15" ht="15.75" x14ac:dyDescent="0.25">
      <c r="B10" s="328" t="s">
        <v>18</v>
      </c>
      <c r="C10" s="328"/>
      <c r="D10" s="69">
        <f>D8+D9</f>
        <v>407</v>
      </c>
      <c r="E10" s="69">
        <f t="shared" ref="E10:G10" si="0">E8+E9</f>
        <v>119</v>
      </c>
      <c r="F10" s="69">
        <f t="shared" si="0"/>
        <v>27380</v>
      </c>
      <c r="G10" s="69">
        <f t="shared" si="0"/>
        <v>1358</v>
      </c>
      <c r="M10" s="15"/>
    </row>
    <row r="11" spans="2:15" ht="15" customHeight="1" x14ac:dyDescent="0.25">
      <c r="B11" s="329" t="s">
        <v>696</v>
      </c>
      <c r="C11" s="329"/>
      <c r="D11" s="182"/>
      <c r="E11" s="182"/>
      <c r="F11" s="182"/>
      <c r="G11" s="182"/>
      <c r="O11" s="15"/>
    </row>
    <row r="12" spans="2:15" ht="18.75" x14ac:dyDescent="0.3">
      <c r="B12" s="65" t="s">
        <v>257</v>
      </c>
      <c r="C12" s="66" t="s">
        <v>439</v>
      </c>
      <c r="D12" s="68">
        <v>394</v>
      </c>
      <c r="E12" s="68">
        <v>113</v>
      </c>
      <c r="F12" s="68">
        <v>26691</v>
      </c>
      <c r="G12" s="68">
        <v>1323</v>
      </c>
      <c r="J12" s="304"/>
      <c r="M12" s="15"/>
    </row>
    <row r="13" spans="2:15" ht="18.75" x14ac:dyDescent="0.3">
      <c r="B13" s="65" t="s">
        <v>258</v>
      </c>
      <c r="C13" s="66" t="s">
        <v>440</v>
      </c>
      <c r="D13" s="68">
        <v>16</v>
      </c>
      <c r="E13" s="68">
        <v>11</v>
      </c>
      <c r="F13" s="68">
        <v>494</v>
      </c>
      <c r="G13" s="68">
        <v>70</v>
      </c>
      <c r="J13" s="304"/>
      <c r="O13" s="15"/>
    </row>
    <row r="14" spans="2:15" ht="15.75" x14ac:dyDescent="0.25">
      <c r="B14" s="328" t="s">
        <v>18</v>
      </c>
      <c r="C14" s="328"/>
      <c r="D14" s="69">
        <f>D12+D13</f>
        <v>410</v>
      </c>
      <c r="E14" s="69">
        <f t="shared" ref="E14:G14" si="1">E12+E13</f>
        <v>124</v>
      </c>
      <c r="F14" s="69">
        <f t="shared" si="1"/>
        <v>27185</v>
      </c>
      <c r="G14" s="69">
        <f t="shared" si="1"/>
        <v>1393</v>
      </c>
      <c r="O14" s="15"/>
    </row>
    <row r="15" spans="2:15" x14ac:dyDescent="0.25">
      <c r="D15" s="15"/>
      <c r="E15" s="15"/>
      <c r="F15" s="15"/>
      <c r="G15" s="15"/>
    </row>
    <row r="16" spans="2:15" x14ac:dyDescent="0.25">
      <c r="O16" s="15"/>
    </row>
    <row r="17" spans="6:15" x14ac:dyDescent="0.25">
      <c r="F17" s="15"/>
      <c r="G17" s="15"/>
      <c r="O17" s="15"/>
    </row>
    <row r="18" spans="6:15" x14ac:dyDescent="0.25">
      <c r="M18" s="15"/>
      <c r="O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I13"/>
  <sheetViews>
    <sheetView workbookViewId="0">
      <selection activeCell="E20" sqref="E20"/>
    </sheetView>
  </sheetViews>
  <sheetFormatPr defaultRowHeight="15" x14ac:dyDescent="0.25"/>
  <cols>
    <col min="3" max="3" width="51.85546875" customWidth="1"/>
    <col min="4" max="4" width="27.85546875" customWidth="1"/>
    <col min="5" max="5" width="23.7109375" customWidth="1"/>
    <col min="7" max="7" width="12.7109375" customWidth="1"/>
    <col min="8" max="8" width="12.42578125" customWidth="1"/>
    <col min="9" max="9" width="11.7109375" bestFit="1" customWidth="1"/>
  </cols>
  <sheetData>
    <row r="2" spans="2:9" ht="15.75" x14ac:dyDescent="0.25">
      <c r="C2" s="1"/>
      <c r="D2" s="1"/>
      <c r="E2" s="1"/>
      <c r="F2" s="1"/>
      <c r="G2" s="1"/>
    </row>
    <row r="3" spans="2:9" ht="16.5" thickBot="1" x14ac:dyDescent="0.3">
      <c r="B3" s="88"/>
      <c r="C3" s="88"/>
      <c r="D3" s="88"/>
      <c r="E3" s="156" t="s">
        <v>272</v>
      </c>
      <c r="F3" s="1"/>
      <c r="G3" s="1"/>
    </row>
    <row r="4" spans="2:9" ht="24.95" customHeight="1" thickTop="1" x14ac:dyDescent="0.25">
      <c r="B4" s="155" t="s">
        <v>585</v>
      </c>
      <c r="C4" s="155"/>
      <c r="D4" s="152"/>
      <c r="E4" s="152"/>
      <c r="F4" s="1"/>
      <c r="G4" s="1"/>
    </row>
    <row r="5" spans="2:9" ht="15.95" customHeight="1" x14ac:dyDescent="0.25">
      <c r="B5" s="332" t="s">
        <v>102</v>
      </c>
      <c r="C5" s="328" t="s">
        <v>242</v>
      </c>
      <c r="D5" s="338" t="s">
        <v>681</v>
      </c>
      <c r="E5" s="338"/>
      <c r="F5" s="1"/>
      <c r="G5" s="1"/>
    </row>
    <row r="6" spans="2:9" ht="15.95" customHeight="1" x14ac:dyDescent="0.25">
      <c r="B6" s="332"/>
      <c r="C6" s="328"/>
      <c r="D6" s="63" t="s">
        <v>544</v>
      </c>
      <c r="E6" s="131" t="s">
        <v>696</v>
      </c>
      <c r="F6" s="1"/>
      <c r="G6" s="1"/>
    </row>
    <row r="7" spans="2:9" s="41" customFormat="1" ht="15.95" customHeight="1" x14ac:dyDescent="0.2">
      <c r="B7" s="117">
        <v>1</v>
      </c>
      <c r="C7" s="61">
        <v>2</v>
      </c>
      <c r="D7" s="61">
        <v>3</v>
      </c>
      <c r="E7" s="98">
        <v>4</v>
      </c>
      <c r="G7" s="56"/>
      <c r="H7" s="56"/>
      <c r="I7" s="56"/>
    </row>
    <row r="8" spans="2:9" ht="20.100000000000001" customHeight="1" x14ac:dyDescent="0.25">
      <c r="B8" s="111" t="s">
        <v>257</v>
      </c>
      <c r="C8" s="274" t="s">
        <v>107</v>
      </c>
      <c r="D8" s="275">
        <v>0.18297770526104001</v>
      </c>
      <c r="E8" s="298">
        <v>0.1793611210261</v>
      </c>
      <c r="F8" s="1"/>
      <c r="G8" s="36"/>
      <c r="H8" s="23"/>
      <c r="I8" s="24"/>
    </row>
    <row r="9" spans="2:9" ht="20.100000000000001" customHeight="1" x14ac:dyDescent="0.25">
      <c r="B9" s="111" t="s">
        <v>258</v>
      </c>
      <c r="C9" s="96" t="s">
        <v>108</v>
      </c>
      <c r="D9" s="68">
        <v>1889044</v>
      </c>
      <c r="E9" s="208">
        <v>2087173</v>
      </c>
      <c r="F9" s="1"/>
      <c r="G9" s="51"/>
      <c r="H9" s="15"/>
      <c r="I9" s="24"/>
    </row>
    <row r="10" spans="2:9" ht="20.100000000000001" customHeight="1" x14ac:dyDescent="0.25">
      <c r="B10" s="111" t="s">
        <v>259</v>
      </c>
      <c r="C10" s="274" t="s">
        <v>109</v>
      </c>
      <c r="D10" s="275">
        <v>0.18297770526104001</v>
      </c>
      <c r="E10" s="298">
        <v>0.1793611210261</v>
      </c>
      <c r="F10" s="1"/>
      <c r="G10" s="36"/>
      <c r="H10" s="23"/>
      <c r="I10" s="24"/>
    </row>
    <row r="11" spans="2:9" ht="20.100000000000001" customHeight="1" x14ac:dyDescent="0.25">
      <c r="B11" s="111" t="s">
        <v>260</v>
      </c>
      <c r="C11" s="96" t="s">
        <v>110</v>
      </c>
      <c r="D11" s="68">
        <v>1520978</v>
      </c>
      <c r="E11" s="208">
        <v>1667355</v>
      </c>
      <c r="F11" s="1"/>
      <c r="G11" s="51"/>
      <c r="H11" s="15"/>
      <c r="I11" s="24"/>
    </row>
    <row r="12" spans="2:9" ht="20.100000000000001" customHeight="1" x14ac:dyDescent="0.25">
      <c r="B12" s="111" t="s">
        <v>261</v>
      </c>
      <c r="C12" s="274" t="s">
        <v>111</v>
      </c>
      <c r="D12" s="275">
        <v>0.19268249340115001</v>
      </c>
      <c r="E12" s="298">
        <v>0.18980256846433</v>
      </c>
      <c r="F12" s="1"/>
      <c r="G12" s="36"/>
      <c r="H12" s="23"/>
      <c r="I12" s="24"/>
    </row>
    <row r="13" spans="2:9" ht="20.100000000000001" customHeight="1" x14ac:dyDescent="0.25">
      <c r="B13" s="111" t="s">
        <v>262</v>
      </c>
      <c r="C13" s="96" t="s">
        <v>112</v>
      </c>
      <c r="D13" s="68">
        <v>1188982</v>
      </c>
      <c r="E13" s="208">
        <v>1302420</v>
      </c>
      <c r="F13" s="1"/>
      <c r="G13" s="51"/>
      <c r="H13" s="15"/>
      <c r="I13" s="24"/>
    </row>
  </sheetData>
  <mergeCells count="3">
    <mergeCell ref="D5:E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J11"/>
  <sheetViews>
    <sheetView workbookViewId="0">
      <selection activeCell="E13" sqref="E13"/>
    </sheetView>
  </sheetViews>
  <sheetFormatPr defaultRowHeight="15" x14ac:dyDescent="0.25"/>
  <cols>
    <col min="2" max="2" width="8.140625" customWidth="1"/>
    <col min="3" max="3" width="53.85546875" customWidth="1"/>
    <col min="4" max="4" width="16" customWidth="1"/>
    <col min="5" max="5" width="16.42578125" customWidth="1"/>
    <col min="7" max="10" width="10.140625" bestFit="1" customWidth="1"/>
  </cols>
  <sheetData>
    <row r="3" spans="2:10" ht="15" customHeight="1" thickBot="1" x14ac:dyDescent="0.3">
      <c r="B3" s="88"/>
      <c r="C3" s="157"/>
      <c r="D3" s="157"/>
      <c r="E3" s="158" t="s">
        <v>275</v>
      </c>
    </row>
    <row r="4" spans="2:10" ht="24.95" customHeight="1" thickTop="1" x14ac:dyDescent="0.25">
      <c r="B4" s="337" t="s">
        <v>586</v>
      </c>
      <c r="C4" s="337"/>
      <c r="D4" s="337"/>
      <c r="E4" s="337"/>
    </row>
    <row r="5" spans="2:10" ht="20.100000000000001" customHeight="1" x14ac:dyDescent="0.25">
      <c r="B5" s="131" t="s">
        <v>102</v>
      </c>
      <c r="C5" s="160" t="s">
        <v>113</v>
      </c>
      <c r="D5" s="161" t="s">
        <v>544</v>
      </c>
      <c r="E5" s="160" t="s">
        <v>696</v>
      </c>
    </row>
    <row r="6" spans="2:10" s="42" customFormat="1" ht="14.25" customHeight="1" x14ac:dyDescent="0.2">
      <c r="B6" s="98">
        <v>1</v>
      </c>
      <c r="C6" s="162">
        <v>2</v>
      </c>
      <c r="D6" s="163">
        <v>3</v>
      </c>
      <c r="E6" s="162">
        <v>4</v>
      </c>
    </row>
    <row r="7" spans="2:10" ht="15.75" x14ac:dyDescent="0.25">
      <c r="B7" s="100" t="s">
        <v>257</v>
      </c>
      <c r="C7" s="159" t="s">
        <v>479</v>
      </c>
      <c r="D7" s="102">
        <v>30349217</v>
      </c>
      <c r="E7" s="102">
        <v>32598849</v>
      </c>
      <c r="G7" s="15"/>
      <c r="H7" s="15"/>
      <c r="I7" s="15"/>
      <c r="J7" s="15"/>
    </row>
    <row r="8" spans="2:10" ht="20.100000000000001" customHeight="1" x14ac:dyDescent="0.25">
      <c r="B8" s="100" t="s">
        <v>258</v>
      </c>
      <c r="C8" s="116" t="s">
        <v>61</v>
      </c>
      <c r="D8" s="102">
        <v>2993245</v>
      </c>
      <c r="E8" s="102">
        <v>3346631</v>
      </c>
      <c r="G8" s="15"/>
      <c r="H8" s="15"/>
      <c r="I8" s="15"/>
      <c r="J8" s="15"/>
    </row>
    <row r="9" spans="2:10" ht="19.5" customHeight="1" x14ac:dyDescent="0.25">
      <c r="B9" s="121"/>
      <c r="C9" s="129" t="s">
        <v>480</v>
      </c>
      <c r="D9" s="164">
        <f>D8/D7</f>
        <v>9.8626761935901017E-2</v>
      </c>
      <c r="E9" s="164">
        <f>E8/E7</f>
        <v>0.10266101726475067</v>
      </c>
      <c r="G9" s="23"/>
      <c r="H9" s="23"/>
      <c r="I9" s="23"/>
      <c r="J9" s="23"/>
    </row>
    <row r="11" spans="2:10" x14ac:dyDescent="0.25">
      <c r="B11" s="76"/>
      <c r="C11" s="76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R18"/>
  <sheetViews>
    <sheetView workbookViewId="0"/>
  </sheetViews>
  <sheetFormatPr defaultColWidth="9.140625" defaultRowHeight="15" x14ac:dyDescent="0.25"/>
  <cols>
    <col min="3" max="3" width="46" customWidth="1"/>
    <col min="4" max="4" width="15" customWidth="1"/>
    <col min="5" max="5" width="11.5703125" customWidth="1"/>
    <col min="6" max="6" width="9.5703125" customWidth="1"/>
    <col min="7" max="7" width="14.85546875" customWidth="1"/>
    <col min="8" max="8" width="12.85546875" customWidth="1"/>
    <col min="9" max="9" width="10.28515625" customWidth="1"/>
    <col min="11" max="11" width="10.85546875" bestFit="1" customWidth="1"/>
    <col min="12" max="12" width="10.5703125" customWidth="1"/>
    <col min="14" max="15" width="10.140625" bestFit="1" customWidth="1"/>
    <col min="17" max="17" width="10.140625" bestFit="1" customWidth="1"/>
  </cols>
  <sheetData>
    <row r="3" spans="2:18" ht="16.5" thickBot="1" x14ac:dyDescent="0.3">
      <c r="B3" s="60"/>
      <c r="C3" s="60"/>
      <c r="D3" s="81"/>
      <c r="E3" s="81"/>
      <c r="F3" s="81"/>
      <c r="G3" s="81"/>
      <c r="H3" s="81"/>
      <c r="I3" s="166" t="s">
        <v>272</v>
      </c>
    </row>
    <row r="4" spans="2:18" ht="24.95" customHeight="1" thickTop="1" x14ac:dyDescent="0.25">
      <c r="B4" s="337" t="s">
        <v>587</v>
      </c>
      <c r="C4" s="337"/>
      <c r="D4" s="337"/>
      <c r="E4" s="337"/>
      <c r="F4" s="337"/>
      <c r="G4" s="337"/>
      <c r="H4" s="337"/>
      <c r="I4" s="337"/>
    </row>
    <row r="5" spans="2:18" ht="15.75" x14ac:dyDescent="0.25">
      <c r="B5" s="332" t="s">
        <v>102</v>
      </c>
      <c r="C5" s="334" t="s">
        <v>58</v>
      </c>
      <c r="D5" s="334" t="s">
        <v>544</v>
      </c>
      <c r="E5" s="334"/>
      <c r="F5" s="334"/>
      <c r="G5" s="334" t="s">
        <v>696</v>
      </c>
      <c r="H5" s="334"/>
      <c r="I5" s="334"/>
    </row>
    <row r="6" spans="2:18" ht="15.75" x14ac:dyDescent="0.25">
      <c r="B6" s="332"/>
      <c r="C6" s="334"/>
      <c r="D6" s="97" t="s">
        <v>2</v>
      </c>
      <c r="E6" s="97" t="s">
        <v>316</v>
      </c>
      <c r="F6" s="97" t="s">
        <v>317</v>
      </c>
      <c r="G6" s="97" t="s">
        <v>2</v>
      </c>
      <c r="H6" s="97" t="s">
        <v>316</v>
      </c>
      <c r="I6" s="97" t="s">
        <v>317</v>
      </c>
    </row>
    <row r="7" spans="2:18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8" ht="15.95" customHeight="1" x14ac:dyDescent="0.25">
      <c r="B8" s="111" t="s">
        <v>257</v>
      </c>
      <c r="C8" s="66" t="s">
        <v>539</v>
      </c>
      <c r="D8" s="102">
        <v>6153862</v>
      </c>
      <c r="E8" s="102">
        <v>11337</v>
      </c>
      <c r="F8" s="103">
        <f>E8/D8*100</f>
        <v>0.18422577561862777</v>
      </c>
      <c r="G8" s="102">
        <v>6769800</v>
      </c>
      <c r="H8" s="102">
        <v>10827</v>
      </c>
      <c r="I8" s="103">
        <f>H8/G8*100</f>
        <v>0.15993086944961446</v>
      </c>
      <c r="K8" s="15"/>
      <c r="L8" s="27"/>
      <c r="N8" s="15"/>
      <c r="O8" s="15"/>
      <c r="Q8" s="15"/>
      <c r="R8" s="15"/>
    </row>
    <row r="9" spans="2:18" ht="16.5" customHeight="1" x14ac:dyDescent="0.25">
      <c r="B9" s="111" t="s">
        <v>258</v>
      </c>
      <c r="C9" s="66" t="s">
        <v>401</v>
      </c>
      <c r="D9" s="102">
        <v>21876796</v>
      </c>
      <c r="E9" s="102">
        <v>962703</v>
      </c>
      <c r="F9" s="103">
        <f t="shared" ref="F9:F18" si="0">E9/D9*100</f>
        <v>4.400566700900808</v>
      </c>
      <c r="G9" s="102">
        <v>23362815</v>
      </c>
      <c r="H9" s="102">
        <v>959675</v>
      </c>
      <c r="I9" s="103">
        <f t="shared" ref="I9:I11" si="1">H9/G9*100</f>
        <v>4.1077027746870405</v>
      </c>
      <c r="K9" s="15"/>
      <c r="L9" s="27"/>
      <c r="N9" s="15"/>
      <c r="O9" s="15"/>
      <c r="Q9" s="15"/>
      <c r="R9" s="15"/>
    </row>
    <row r="10" spans="2:18" ht="15.95" customHeight="1" x14ac:dyDescent="0.25">
      <c r="B10" s="111" t="s">
        <v>259</v>
      </c>
      <c r="C10" s="66" t="s">
        <v>360</v>
      </c>
      <c r="D10" s="102">
        <v>1265844</v>
      </c>
      <c r="E10" s="102">
        <v>1134</v>
      </c>
      <c r="F10" s="103">
        <f t="shared" si="0"/>
        <v>8.9584498563804071E-2</v>
      </c>
      <c r="G10" s="102">
        <v>1239978</v>
      </c>
      <c r="H10" s="102">
        <v>0</v>
      </c>
      <c r="I10" s="103">
        <f t="shared" si="1"/>
        <v>0</v>
      </c>
      <c r="K10" s="15"/>
      <c r="L10" s="27"/>
      <c r="N10" s="15"/>
      <c r="Q10" s="15"/>
    </row>
    <row r="11" spans="2:18" ht="15.95" customHeight="1" x14ac:dyDescent="0.25">
      <c r="B11" s="111" t="s">
        <v>260</v>
      </c>
      <c r="C11" s="66" t="s">
        <v>540</v>
      </c>
      <c r="D11" s="102">
        <v>45575</v>
      </c>
      <c r="E11" s="102">
        <v>3984</v>
      </c>
      <c r="F11" s="103">
        <f t="shared" si="0"/>
        <v>8.741634668129457</v>
      </c>
      <c r="G11" s="102">
        <v>45277</v>
      </c>
      <c r="H11" s="102">
        <v>2659</v>
      </c>
      <c r="I11" s="103">
        <f t="shared" si="1"/>
        <v>5.8727389182145462</v>
      </c>
      <c r="K11" s="15"/>
      <c r="L11" s="27"/>
      <c r="N11" s="15"/>
      <c r="O11" s="15"/>
      <c r="Q11" s="15"/>
      <c r="R11" s="15"/>
    </row>
    <row r="12" spans="2:18" ht="20.25" customHeight="1" x14ac:dyDescent="0.25">
      <c r="B12" s="328" t="s">
        <v>365</v>
      </c>
      <c r="C12" s="328"/>
      <c r="D12" s="105">
        <f>SUM(D8:D11)</f>
        <v>29342077</v>
      </c>
      <c r="E12" s="105">
        <f>SUM(E8:E11)</f>
        <v>979158</v>
      </c>
      <c r="F12" s="165">
        <f t="shared" si="0"/>
        <v>3.337043931825276</v>
      </c>
      <c r="G12" s="105">
        <f>SUM(G8:G11)</f>
        <v>31417870</v>
      </c>
      <c r="H12" s="105">
        <f>SUM(H8:H11)</f>
        <v>973161</v>
      </c>
      <c r="I12" s="165">
        <f>H12/G12*100</f>
        <v>3.0974760542328301</v>
      </c>
      <c r="K12" s="15"/>
      <c r="L12" s="27"/>
      <c r="Q12" s="15"/>
      <c r="R12" s="15"/>
    </row>
    <row r="13" spans="2:18" ht="15.95" customHeight="1" x14ac:dyDescent="0.25">
      <c r="B13" s="111" t="s">
        <v>261</v>
      </c>
      <c r="C13" s="66" t="s">
        <v>361</v>
      </c>
      <c r="D13" s="102">
        <v>1813247</v>
      </c>
      <c r="E13" s="102">
        <v>38251</v>
      </c>
      <c r="F13" s="103">
        <f t="shared" si="0"/>
        <v>2.1095305824303034</v>
      </c>
      <c r="G13" s="102">
        <v>1902323</v>
      </c>
      <c r="H13" s="102">
        <v>32964</v>
      </c>
      <c r="I13" s="103">
        <f>H13/G13*100</f>
        <v>1.7328287572615164</v>
      </c>
      <c r="K13" s="15"/>
      <c r="L13" s="27"/>
      <c r="Q13" s="15"/>
      <c r="R13" s="15"/>
    </row>
    <row r="14" spans="2:18" ht="15.95" customHeight="1" x14ac:dyDescent="0.25">
      <c r="B14" s="111" t="s">
        <v>262</v>
      </c>
      <c r="C14" s="66" t="s">
        <v>362</v>
      </c>
      <c r="D14" s="102">
        <v>54851</v>
      </c>
      <c r="E14" s="102">
        <v>662</v>
      </c>
      <c r="F14" s="103">
        <f t="shared" si="0"/>
        <v>1.2069059816594045</v>
      </c>
      <c r="G14" s="102">
        <v>61806</v>
      </c>
      <c r="H14" s="102">
        <v>905</v>
      </c>
      <c r="I14" s="103">
        <f t="shared" ref="I14:I16" si="2">H14/G14*100</f>
        <v>1.4642591334174675</v>
      </c>
      <c r="K14" s="15"/>
      <c r="L14" s="27"/>
      <c r="Q14" s="15"/>
      <c r="R14" s="15"/>
    </row>
    <row r="15" spans="2:18" ht="15.95" customHeight="1" x14ac:dyDescent="0.25">
      <c r="B15" s="111" t="s">
        <v>263</v>
      </c>
      <c r="C15" s="66" t="s">
        <v>363</v>
      </c>
      <c r="D15" s="102">
        <v>2200814</v>
      </c>
      <c r="E15" s="102">
        <v>19548</v>
      </c>
      <c r="F15" s="103">
        <f t="shared" si="0"/>
        <v>0.88821681432415467</v>
      </c>
      <c r="G15" s="102">
        <v>2198505</v>
      </c>
      <c r="H15" s="102">
        <v>19305</v>
      </c>
      <c r="I15" s="103">
        <f t="shared" si="2"/>
        <v>0.87809670662563877</v>
      </c>
      <c r="K15" s="15"/>
      <c r="L15" s="27"/>
      <c r="M15" s="15"/>
      <c r="N15" s="15"/>
      <c r="O15" s="15"/>
      <c r="Q15" s="15"/>
      <c r="R15" s="15"/>
    </row>
    <row r="16" spans="2:18" ht="15.95" customHeight="1" x14ac:dyDescent="0.25">
      <c r="B16" s="111" t="s">
        <v>264</v>
      </c>
      <c r="C16" s="66" t="s">
        <v>364</v>
      </c>
      <c r="D16" s="102">
        <v>685099</v>
      </c>
      <c r="E16" s="102">
        <v>7997</v>
      </c>
      <c r="F16" s="103">
        <f t="shared" si="0"/>
        <v>1.1672765541914381</v>
      </c>
      <c r="G16" s="102">
        <v>764926</v>
      </c>
      <c r="H16" s="102">
        <v>6263</v>
      </c>
      <c r="I16" s="103">
        <f t="shared" si="2"/>
        <v>0.81877201193318039</v>
      </c>
      <c r="K16" s="15"/>
      <c r="L16" s="27"/>
      <c r="N16" s="15"/>
      <c r="Q16" s="15"/>
      <c r="R16" s="15"/>
    </row>
    <row r="17" spans="2:18" s="25" customFormat="1" ht="20.25" customHeight="1" x14ac:dyDescent="0.25">
      <c r="B17" s="328" t="s">
        <v>366</v>
      </c>
      <c r="C17" s="328"/>
      <c r="D17" s="105">
        <f>SUM(D13:D16)</f>
        <v>4754011</v>
      </c>
      <c r="E17" s="105">
        <f>SUM(E13:E16)</f>
        <v>66458</v>
      </c>
      <c r="F17" s="165">
        <f t="shared" si="0"/>
        <v>1.3979353434394663</v>
      </c>
      <c r="G17" s="105">
        <f>SUM(G13:G16)</f>
        <v>4927560</v>
      </c>
      <c r="H17" s="105">
        <f>SUM(H13:H16)</f>
        <v>59437</v>
      </c>
      <c r="I17" s="165">
        <f>H17/G17*100</f>
        <v>1.206215652371559</v>
      </c>
      <c r="K17" s="15"/>
      <c r="L17" s="27"/>
      <c r="N17" s="59"/>
      <c r="O17" s="59"/>
      <c r="Q17" s="59"/>
      <c r="R17" s="59"/>
    </row>
    <row r="18" spans="2:18" ht="21" customHeight="1" x14ac:dyDescent="0.25">
      <c r="B18" s="328" t="s">
        <v>315</v>
      </c>
      <c r="C18" s="328"/>
      <c r="D18" s="105">
        <f>D12+D17</f>
        <v>34096088</v>
      </c>
      <c r="E18" s="105">
        <f>E12+E17</f>
        <v>1045616</v>
      </c>
      <c r="F18" s="165">
        <f t="shared" si="0"/>
        <v>3.0666743938483498</v>
      </c>
      <c r="G18" s="105">
        <f>G12+G17</f>
        <v>36345430</v>
      </c>
      <c r="H18" s="105">
        <f>H12+H17</f>
        <v>1032598</v>
      </c>
      <c r="I18" s="165">
        <f>H18/G18*100</f>
        <v>2.8410669511957898</v>
      </c>
      <c r="K18" s="15"/>
      <c r="L18" s="27"/>
      <c r="N18" s="15"/>
      <c r="O18" s="15"/>
      <c r="Q18" s="15"/>
      <c r="R18" s="15"/>
    </row>
  </sheetData>
  <mergeCells count="8">
    <mergeCell ref="B5:B6"/>
    <mergeCell ref="B4:I4"/>
    <mergeCell ref="B12:C12"/>
    <mergeCell ref="B17:C17"/>
    <mergeCell ref="B18:C18"/>
    <mergeCell ref="C5:C6"/>
    <mergeCell ref="D5:F5"/>
    <mergeCell ref="G5:I5"/>
  </mergeCells>
  <pageMargins left="0.7" right="0.7" top="0.75" bottom="0.75" header="0.3" footer="0.3"/>
  <pageSetup scale="74" fitToHeight="0" orientation="landscape" r:id="rId1"/>
  <ignoredErrors>
    <ignoredError sqref="D12:E12 G12:H12" formulaRange="1"/>
    <ignoredError sqref="F12 F17 F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R28"/>
  <sheetViews>
    <sheetView workbookViewId="0">
      <selection activeCell="L15" sqref="L15"/>
    </sheetView>
  </sheetViews>
  <sheetFormatPr defaultRowHeight="15" x14ac:dyDescent="0.25"/>
  <cols>
    <col min="3" max="3" width="45.5703125" bestFit="1" customWidth="1"/>
    <col min="4" max="4" width="12.42578125" bestFit="1" customWidth="1"/>
    <col min="5" max="5" width="10.140625" bestFit="1" customWidth="1"/>
    <col min="7" max="7" width="11.28515625" bestFit="1" customWidth="1"/>
    <col min="8" max="8" width="10.140625" bestFit="1" customWidth="1"/>
    <col min="11" max="11" width="11.7109375" bestFit="1" customWidth="1"/>
    <col min="12" max="12" width="11.7109375" style="27" bestFit="1" customWidth="1"/>
    <col min="13" max="13" width="12.85546875" style="27" customWidth="1"/>
    <col min="14" max="14" width="10.7109375" bestFit="1" customWidth="1"/>
    <col min="15" max="15" width="10.140625" bestFit="1" customWidth="1"/>
  </cols>
  <sheetData>
    <row r="3" spans="2:18" ht="16.5" thickBot="1" x14ac:dyDescent="0.3">
      <c r="B3" s="60"/>
      <c r="C3" s="60"/>
      <c r="D3" s="81"/>
      <c r="E3" s="81"/>
      <c r="F3" s="81"/>
      <c r="G3" s="81"/>
      <c r="H3" s="167"/>
      <c r="I3" s="166" t="s">
        <v>272</v>
      </c>
    </row>
    <row r="4" spans="2:18" ht="24.95" customHeight="1" thickTop="1" x14ac:dyDescent="0.25">
      <c r="B4" s="337" t="s">
        <v>588</v>
      </c>
      <c r="C4" s="337"/>
      <c r="D4" s="337"/>
      <c r="E4" s="337"/>
      <c r="F4" s="337"/>
      <c r="G4" s="337"/>
      <c r="H4" s="337"/>
      <c r="I4" s="337"/>
    </row>
    <row r="5" spans="2:18" ht="15.75" x14ac:dyDescent="0.25">
      <c r="B5" s="332" t="s">
        <v>102</v>
      </c>
      <c r="C5" s="334" t="s">
        <v>58</v>
      </c>
      <c r="D5" s="334" t="s">
        <v>544</v>
      </c>
      <c r="E5" s="334"/>
      <c r="F5" s="334"/>
      <c r="G5" s="334" t="s">
        <v>696</v>
      </c>
      <c r="H5" s="334"/>
      <c r="I5" s="334"/>
    </row>
    <row r="6" spans="2:18" ht="15.75" x14ac:dyDescent="0.25">
      <c r="B6" s="332"/>
      <c r="C6" s="334"/>
      <c r="D6" s="97" t="s">
        <v>2</v>
      </c>
      <c r="E6" s="97" t="s">
        <v>316</v>
      </c>
      <c r="F6" s="97" t="s">
        <v>317</v>
      </c>
      <c r="G6" s="97" t="s">
        <v>2</v>
      </c>
      <c r="H6" s="97" t="s">
        <v>316</v>
      </c>
      <c r="I6" s="97" t="s">
        <v>317</v>
      </c>
    </row>
    <row r="7" spans="2:18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8" ht="20.100000000000001" customHeight="1" x14ac:dyDescent="0.25">
      <c r="B8" s="111" t="s">
        <v>257</v>
      </c>
      <c r="C8" s="66" t="s">
        <v>318</v>
      </c>
      <c r="D8" s="102">
        <v>27024199</v>
      </c>
      <c r="E8" s="102">
        <v>205884</v>
      </c>
      <c r="F8" s="103">
        <f>E8/D8*100</f>
        <v>0.76185051775262602</v>
      </c>
      <c r="G8" s="102">
        <v>29075733</v>
      </c>
      <c r="H8" s="102">
        <v>208879</v>
      </c>
      <c r="I8" s="103">
        <f>H8/G8*100</f>
        <v>0.71839633415260762</v>
      </c>
      <c r="J8" s="15"/>
      <c r="K8" s="26"/>
      <c r="L8" s="26"/>
      <c r="M8" s="26"/>
      <c r="N8" s="26"/>
    </row>
    <row r="9" spans="2:18" ht="20.100000000000001" customHeight="1" x14ac:dyDescent="0.25">
      <c r="B9" s="111" t="s">
        <v>258</v>
      </c>
      <c r="C9" s="66" t="s">
        <v>319</v>
      </c>
      <c r="D9" s="102">
        <v>1606919</v>
      </c>
      <c r="E9" s="102">
        <v>175898</v>
      </c>
      <c r="F9" s="103">
        <f t="shared" ref="F9:F16" si="0">E9/D9*100</f>
        <v>10.946289140896337</v>
      </c>
      <c r="G9" s="102">
        <v>1634727</v>
      </c>
      <c r="H9" s="102">
        <v>174818</v>
      </c>
      <c r="I9" s="103">
        <f t="shared" ref="I9:I16" si="1">H9/G9*100</f>
        <v>10.69401802258114</v>
      </c>
      <c r="J9" s="15"/>
      <c r="K9" s="26"/>
      <c r="L9" s="26"/>
      <c r="M9" s="26"/>
      <c r="N9" s="26"/>
      <c r="O9" s="15"/>
    </row>
    <row r="10" spans="2:18" ht="20.100000000000001" customHeight="1" x14ac:dyDescent="0.25">
      <c r="B10" s="111" t="s">
        <v>259</v>
      </c>
      <c r="C10" s="66" t="s">
        <v>320</v>
      </c>
      <c r="D10" s="102">
        <v>710959</v>
      </c>
      <c r="E10" s="102">
        <v>597376</v>
      </c>
      <c r="F10" s="103">
        <f t="shared" si="0"/>
        <v>84.023973253028657</v>
      </c>
      <c r="G10" s="102">
        <v>707410</v>
      </c>
      <c r="H10" s="102">
        <v>589464</v>
      </c>
      <c r="I10" s="103">
        <f t="shared" si="1"/>
        <v>83.327066340594556</v>
      </c>
      <c r="J10" s="15"/>
      <c r="K10" s="26"/>
      <c r="L10" s="26"/>
      <c r="M10" s="26"/>
      <c r="N10" s="26"/>
      <c r="O10" s="15"/>
      <c r="Q10" s="15"/>
      <c r="R10" s="15"/>
    </row>
    <row r="11" spans="2:18" ht="20.100000000000001" customHeight="1" x14ac:dyDescent="0.25">
      <c r="B11" s="328" t="s">
        <v>365</v>
      </c>
      <c r="C11" s="328"/>
      <c r="D11" s="105">
        <f>SUM(D8:D10)</f>
        <v>29342077</v>
      </c>
      <c r="E11" s="105">
        <f>SUM(E8:E10)</f>
        <v>979158</v>
      </c>
      <c r="F11" s="165">
        <f t="shared" si="0"/>
        <v>3.337043931825276</v>
      </c>
      <c r="G11" s="105">
        <f>SUM(G8:G10)</f>
        <v>31417870</v>
      </c>
      <c r="H11" s="105">
        <f>SUM(H8:H10)</f>
        <v>973161</v>
      </c>
      <c r="I11" s="165">
        <f t="shared" si="1"/>
        <v>3.0974760542328301</v>
      </c>
      <c r="J11" s="15"/>
      <c r="K11" s="26"/>
      <c r="L11" s="26"/>
      <c r="M11" s="26"/>
      <c r="N11" s="26"/>
      <c r="O11" s="15"/>
      <c r="Q11" s="15"/>
      <c r="R11" s="15"/>
    </row>
    <row r="12" spans="2:18" ht="20.100000000000001" customHeight="1" x14ac:dyDescent="0.25">
      <c r="B12" s="111" t="s">
        <v>260</v>
      </c>
      <c r="C12" s="66" t="s">
        <v>318</v>
      </c>
      <c r="D12" s="102">
        <v>4436310</v>
      </c>
      <c r="E12" s="102">
        <v>28350</v>
      </c>
      <c r="F12" s="103">
        <f>E12/D12*100</f>
        <v>0.63904461140001489</v>
      </c>
      <c r="G12" s="102">
        <v>4586129</v>
      </c>
      <c r="H12" s="102">
        <v>27601</v>
      </c>
      <c r="I12" s="103">
        <f>H12/G12*100</f>
        <v>0.60183653796044545</v>
      </c>
      <c r="J12" s="15"/>
      <c r="K12" s="26"/>
      <c r="L12" s="26"/>
      <c r="M12" s="26"/>
      <c r="N12" s="26"/>
      <c r="O12" s="15"/>
      <c r="Q12" s="15"/>
      <c r="R12" s="15"/>
    </row>
    <row r="13" spans="2:18" ht="20.100000000000001" customHeight="1" x14ac:dyDescent="0.25">
      <c r="B13" s="111" t="s">
        <v>261</v>
      </c>
      <c r="C13" s="66" t="s">
        <v>319</v>
      </c>
      <c r="D13" s="102">
        <v>314227</v>
      </c>
      <c r="E13" s="102">
        <v>35750</v>
      </c>
      <c r="F13" s="103">
        <f t="shared" si="0"/>
        <v>11.377125453891614</v>
      </c>
      <c r="G13" s="102">
        <v>327413</v>
      </c>
      <c r="H13" s="146">
        <v>23389</v>
      </c>
      <c r="I13" s="103">
        <f t="shared" si="1"/>
        <v>7.1435770723825867</v>
      </c>
      <c r="J13" s="15"/>
      <c r="K13" s="26"/>
      <c r="L13" s="26"/>
      <c r="M13" s="26"/>
      <c r="N13" s="26"/>
      <c r="O13" s="15"/>
      <c r="Q13" s="15"/>
      <c r="R13" s="15"/>
    </row>
    <row r="14" spans="2:18" ht="20.100000000000001" customHeight="1" x14ac:dyDescent="0.25">
      <c r="B14" s="111" t="s">
        <v>262</v>
      </c>
      <c r="C14" s="66" t="s">
        <v>320</v>
      </c>
      <c r="D14" s="102">
        <v>3474</v>
      </c>
      <c r="E14" s="102">
        <v>2358</v>
      </c>
      <c r="F14" s="103">
        <f t="shared" si="0"/>
        <v>67.875647668393782</v>
      </c>
      <c r="G14" s="102">
        <v>14018</v>
      </c>
      <c r="H14" s="102">
        <v>8447</v>
      </c>
      <c r="I14" s="103">
        <f>H14/G14*100</f>
        <v>60.258239406477387</v>
      </c>
      <c r="J14" s="15"/>
      <c r="K14" s="26"/>
      <c r="L14" s="26"/>
      <c r="M14" s="26"/>
      <c r="N14" s="26"/>
      <c r="O14" s="15"/>
      <c r="Q14" s="15"/>
      <c r="R14" s="15"/>
    </row>
    <row r="15" spans="2:18" ht="20.100000000000001" customHeight="1" x14ac:dyDescent="0.25">
      <c r="B15" s="328" t="s">
        <v>366</v>
      </c>
      <c r="C15" s="328"/>
      <c r="D15" s="105">
        <f>SUM(D12:D14)</f>
        <v>4754011</v>
      </c>
      <c r="E15" s="105">
        <f t="shared" ref="E15" si="2">SUM(E12:E14)</f>
        <v>66458</v>
      </c>
      <c r="F15" s="165">
        <f t="shared" si="0"/>
        <v>1.3979353434394663</v>
      </c>
      <c r="G15" s="105">
        <f>SUM(G12:G14)</f>
        <v>4927560</v>
      </c>
      <c r="H15" s="105">
        <f>SUM(H12:H14)</f>
        <v>59437</v>
      </c>
      <c r="I15" s="165">
        <f t="shared" si="1"/>
        <v>1.206215652371559</v>
      </c>
      <c r="J15" s="15"/>
      <c r="K15" s="15"/>
      <c r="L15" s="26"/>
      <c r="M15" s="26"/>
      <c r="N15" s="26"/>
      <c r="O15" s="15"/>
      <c r="Q15" s="15"/>
      <c r="R15" s="15"/>
    </row>
    <row r="16" spans="2:18" ht="21" customHeight="1" x14ac:dyDescent="0.25">
      <c r="B16" s="328" t="s">
        <v>315</v>
      </c>
      <c r="C16" s="328"/>
      <c r="D16" s="141">
        <f>D11+D15</f>
        <v>34096088</v>
      </c>
      <c r="E16" s="141">
        <f>E11+E15</f>
        <v>1045616</v>
      </c>
      <c r="F16" s="165">
        <f t="shared" si="0"/>
        <v>3.0666743938483498</v>
      </c>
      <c r="G16" s="141">
        <f>G11+G15</f>
        <v>36345430</v>
      </c>
      <c r="H16" s="141">
        <f>H11+H15</f>
        <v>1032598</v>
      </c>
      <c r="I16" s="165">
        <f t="shared" si="1"/>
        <v>2.8410669511957898</v>
      </c>
      <c r="J16" s="15"/>
      <c r="K16" s="15"/>
      <c r="L16" s="26"/>
      <c r="M16" s="26"/>
      <c r="N16" s="26"/>
      <c r="O16" s="15"/>
      <c r="Q16" s="15"/>
      <c r="R16" s="15"/>
    </row>
    <row r="17" spans="4:11" x14ac:dyDescent="0.25">
      <c r="K17" s="26"/>
    </row>
    <row r="18" spans="4:11" x14ac:dyDescent="0.25">
      <c r="G18" s="15"/>
    </row>
    <row r="19" spans="4:11" x14ac:dyDescent="0.25">
      <c r="D19" s="15"/>
      <c r="E19" s="15"/>
      <c r="G19" s="15"/>
      <c r="H19" s="15"/>
    </row>
    <row r="20" spans="4:11" x14ac:dyDescent="0.25">
      <c r="D20" s="15"/>
      <c r="E20" s="15"/>
      <c r="F20" s="26"/>
      <c r="G20" s="26"/>
      <c r="H20" s="26"/>
      <c r="I20" s="15"/>
    </row>
    <row r="21" spans="4:11" x14ac:dyDescent="0.25">
      <c r="D21" s="15"/>
      <c r="E21" s="15"/>
      <c r="G21" s="24"/>
      <c r="H21" s="26"/>
    </row>
    <row r="22" spans="4:11" x14ac:dyDescent="0.25">
      <c r="D22" s="15"/>
      <c r="E22" s="15"/>
    </row>
    <row r="23" spans="4:11" x14ac:dyDescent="0.25">
      <c r="D23" s="15"/>
      <c r="E23" s="15"/>
    </row>
    <row r="24" spans="4:11" x14ac:dyDescent="0.25">
      <c r="D24" s="15"/>
      <c r="E24" s="15"/>
    </row>
    <row r="25" spans="4:11" x14ac:dyDescent="0.25">
      <c r="D25" s="15"/>
      <c r="E25" s="15"/>
    </row>
    <row r="26" spans="4:11" x14ac:dyDescent="0.25">
      <c r="D26" s="15"/>
      <c r="E26" s="15"/>
    </row>
    <row r="27" spans="4:11" x14ac:dyDescent="0.25">
      <c r="D27" s="15"/>
      <c r="E27" s="15"/>
    </row>
    <row r="28" spans="4:11" x14ac:dyDescent="0.25">
      <c r="D28" s="15"/>
      <c r="E28" s="15"/>
    </row>
  </sheetData>
  <mergeCells count="8">
    <mergeCell ref="B5:B6"/>
    <mergeCell ref="B4:I4"/>
    <mergeCell ref="B11:C11"/>
    <mergeCell ref="B15:C15"/>
    <mergeCell ref="B16:C16"/>
    <mergeCell ref="C5:C6"/>
    <mergeCell ref="D5:F5"/>
    <mergeCell ref="G5:I5"/>
  </mergeCells>
  <pageMargins left="0.7" right="0.7" top="0.75" bottom="0.75" header="0.3" footer="0.3"/>
  <pageSetup scale="82" fitToHeight="0" orientation="landscape" r:id="rId1"/>
  <ignoredErrors>
    <ignoredError sqref="D11:E11 G11:H11" formulaRange="1"/>
    <ignoredError sqref="F11 F16 F15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N20"/>
  <sheetViews>
    <sheetView workbookViewId="0">
      <selection activeCell="O18" sqref="O18"/>
    </sheetView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0" width="10.7109375" bestFit="1" customWidth="1"/>
    <col min="11" max="11" width="9.140625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60"/>
      <c r="C3" s="60"/>
      <c r="D3" s="81"/>
      <c r="E3" s="81"/>
      <c r="F3" s="81"/>
      <c r="G3" s="81"/>
      <c r="H3" s="166" t="s">
        <v>272</v>
      </c>
    </row>
    <row r="4" spans="2:14" ht="24.95" customHeight="1" thickTop="1" x14ac:dyDescent="0.25">
      <c r="B4" s="337" t="s">
        <v>589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42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4" ht="15.75" customHeight="1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130" t="s">
        <v>349</v>
      </c>
    </row>
    <row r="7" spans="2:14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68">
        <v>7</v>
      </c>
    </row>
    <row r="8" spans="2:14" ht="15.75" x14ac:dyDescent="0.25">
      <c r="B8" s="100" t="s">
        <v>257</v>
      </c>
      <c r="C8" s="101" t="s">
        <v>43</v>
      </c>
      <c r="D8" s="102">
        <v>318550</v>
      </c>
      <c r="E8" s="103">
        <f>D8/D$15*100</f>
        <v>1.8227807365579149</v>
      </c>
      <c r="F8" s="154">
        <v>334109</v>
      </c>
      <c r="G8" s="325">
        <f>F8/F$15*100</f>
        <v>1.7829150008431396</v>
      </c>
      <c r="H8" s="104">
        <f>F8/D8*100</f>
        <v>104.88431957306545</v>
      </c>
      <c r="I8" s="15"/>
      <c r="J8" s="15"/>
      <c r="K8" s="26"/>
      <c r="L8" s="15"/>
      <c r="N8" s="15"/>
    </row>
    <row r="9" spans="2:14" ht="16.5" customHeight="1" x14ac:dyDescent="0.25">
      <c r="B9" s="100" t="s">
        <v>258</v>
      </c>
      <c r="C9" s="101" t="s">
        <v>44</v>
      </c>
      <c r="D9" s="102">
        <v>419948</v>
      </c>
      <c r="E9" s="103">
        <f t="shared" ref="E9:E14" si="0">D9/D$15*100</f>
        <v>2.402992072691958</v>
      </c>
      <c r="F9" s="154">
        <v>332012</v>
      </c>
      <c r="G9" s="325">
        <f t="shared" ref="G9:G14" si="1">F9/F$15*100</f>
        <v>1.771724722350887</v>
      </c>
      <c r="H9" s="104">
        <f t="shared" ref="H9:H14" si="2">F9/D9*100</f>
        <v>79.060264604189086</v>
      </c>
      <c r="I9" s="15"/>
      <c r="J9" s="15"/>
      <c r="K9" s="26"/>
      <c r="L9" s="15"/>
      <c r="N9" s="15"/>
    </row>
    <row r="10" spans="2:14" ht="16.5" customHeight="1" x14ac:dyDescent="0.25">
      <c r="B10" s="100" t="s">
        <v>367</v>
      </c>
      <c r="C10" s="101" t="s">
        <v>682</v>
      </c>
      <c r="D10" s="102">
        <v>7537881</v>
      </c>
      <c r="E10" s="103">
        <f t="shared" si="0"/>
        <v>43.132645679692075</v>
      </c>
      <c r="F10" s="154">
        <v>8143270</v>
      </c>
      <c r="G10" s="325">
        <f t="shared" si="1"/>
        <v>43.455154572058561</v>
      </c>
      <c r="H10" s="104">
        <f t="shared" si="2"/>
        <v>108.03128889936045</v>
      </c>
      <c r="I10" s="15"/>
      <c r="J10" s="15"/>
      <c r="K10" s="26"/>
      <c r="L10" s="15"/>
      <c r="N10" s="15"/>
    </row>
    <row r="11" spans="2:14" ht="15.75" x14ac:dyDescent="0.25">
      <c r="B11" s="100" t="s">
        <v>260</v>
      </c>
      <c r="C11" s="101" t="s">
        <v>46</v>
      </c>
      <c r="D11" s="102">
        <v>351192</v>
      </c>
      <c r="E11" s="103">
        <f t="shared" si="0"/>
        <v>2.0095621171974485</v>
      </c>
      <c r="F11" s="154">
        <v>375792</v>
      </c>
      <c r="G11" s="325">
        <f t="shared" si="1"/>
        <v>2.0053491345544274</v>
      </c>
      <c r="H11" s="104">
        <f t="shared" si="2"/>
        <v>107.0047153693706</v>
      </c>
      <c r="I11" s="15"/>
      <c r="J11" s="15"/>
      <c r="K11" s="26"/>
      <c r="L11" s="26"/>
      <c r="N11" s="15"/>
    </row>
    <row r="12" spans="2:14" ht="15.75" x14ac:dyDescent="0.25">
      <c r="B12" s="100" t="s">
        <v>261</v>
      </c>
      <c r="C12" s="101" t="s">
        <v>683</v>
      </c>
      <c r="D12" s="102">
        <v>116365</v>
      </c>
      <c r="E12" s="103">
        <f t="shared" si="0"/>
        <v>0.6658542784792395</v>
      </c>
      <c r="F12" s="154">
        <v>146612</v>
      </c>
      <c r="G12" s="325">
        <f t="shared" si="1"/>
        <v>0.78236962818605438</v>
      </c>
      <c r="H12" s="104">
        <f t="shared" si="2"/>
        <v>125.9932110170584</v>
      </c>
      <c r="I12" s="15"/>
      <c r="J12" s="15"/>
      <c r="K12" s="26"/>
      <c r="L12" s="15"/>
      <c r="N12" s="15"/>
    </row>
    <row r="13" spans="2:14" ht="15.75" x14ac:dyDescent="0.25">
      <c r="B13" s="100" t="s">
        <v>262</v>
      </c>
      <c r="C13" s="101" t="s">
        <v>573</v>
      </c>
      <c r="D13" s="102">
        <v>18830</v>
      </c>
      <c r="E13" s="103">
        <f t="shared" si="0"/>
        <v>0.10774748475713557</v>
      </c>
      <c r="F13" s="154">
        <v>18497</v>
      </c>
      <c r="G13" s="325">
        <f t="shared" si="1"/>
        <v>9.8706047339627345E-2</v>
      </c>
      <c r="H13" s="104">
        <f t="shared" si="2"/>
        <v>98.231545406266591</v>
      </c>
      <c r="I13" s="15"/>
      <c r="J13" s="15"/>
      <c r="K13" s="26"/>
      <c r="L13" s="15"/>
      <c r="M13" s="15"/>
      <c r="N13" s="26"/>
    </row>
    <row r="14" spans="2:14" ht="15.75" x14ac:dyDescent="0.25">
      <c r="B14" s="100" t="s">
        <v>263</v>
      </c>
      <c r="C14" s="101" t="s">
        <v>47</v>
      </c>
      <c r="D14" s="102">
        <v>8713280</v>
      </c>
      <c r="E14" s="103">
        <f t="shared" si="0"/>
        <v>49.858417630624224</v>
      </c>
      <c r="F14" s="154">
        <v>9389188</v>
      </c>
      <c r="G14" s="103">
        <f t="shared" si="1"/>
        <v>50.103780894667302</v>
      </c>
      <c r="H14" s="104">
        <f t="shared" si="2"/>
        <v>107.75721657056813</v>
      </c>
      <c r="I14" s="15"/>
      <c r="J14" s="15"/>
      <c r="K14" s="26"/>
      <c r="L14" s="15"/>
      <c r="N14" s="15"/>
    </row>
    <row r="15" spans="2:14" ht="15.75" x14ac:dyDescent="0.25">
      <c r="B15" s="334" t="s">
        <v>18</v>
      </c>
      <c r="C15" s="334"/>
      <c r="D15" s="105">
        <f t="shared" ref="D15:G15" si="3">SUM(D8:D14)</f>
        <v>17476046</v>
      </c>
      <c r="E15" s="106">
        <f t="shared" si="3"/>
        <v>100</v>
      </c>
      <c r="F15" s="105">
        <f t="shared" si="3"/>
        <v>18739480</v>
      </c>
      <c r="G15" s="106">
        <f t="shared" si="3"/>
        <v>100</v>
      </c>
      <c r="H15" s="106">
        <f>F15/D15*100</f>
        <v>107.22951862223297</v>
      </c>
      <c r="I15" s="15"/>
      <c r="J15" s="15"/>
      <c r="K15" s="26"/>
      <c r="L15" s="26"/>
      <c r="N15" s="15"/>
    </row>
    <row r="16" spans="2:14" x14ac:dyDescent="0.25">
      <c r="J16" s="15"/>
      <c r="K16" s="15"/>
    </row>
    <row r="17" spans="4:10" x14ac:dyDescent="0.25">
      <c r="D17" s="15"/>
      <c r="F17" s="15"/>
      <c r="G17" s="15"/>
      <c r="J17" s="26"/>
    </row>
    <row r="18" spans="4:10" x14ac:dyDescent="0.25">
      <c r="F18" s="15"/>
      <c r="H18" s="15"/>
      <c r="J18" s="15"/>
    </row>
    <row r="19" spans="4:10" x14ac:dyDescent="0.25">
      <c r="F19" s="15"/>
      <c r="G19" s="15"/>
    </row>
    <row r="20" spans="4:10" x14ac:dyDescent="0.25">
      <c r="F20" s="26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5 F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J21" sqref="J21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69"/>
      <c r="D3" s="81"/>
      <c r="E3" s="81"/>
      <c r="F3" s="81"/>
      <c r="G3" s="81"/>
      <c r="H3" s="81"/>
      <c r="I3" s="81"/>
      <c r="J3" s="81"/>
      <c r="K3" s="81"/>
      <c r="L3" s="166" t="s">
        <v>276</v>
      </c>
    </row>
    <row r="4" spans="2:16" ht="24.95" customHeight="1" thickTop="1" x14ac:dyDescent="0.25">
      <c r="B4" s="337" t="s">
        <v>590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2:16" ht="15.95" customHeight="1" x14ac:dyDescent="0.25">
      <c r="B5" s="332" t="s">
        <v>102</v>
      </c>
      <c r="C5" s="334" t="s">
        <v>42</v>
      </c>
      <c r="D5" s="334" t="s">
        <v>544</v>
      </c>
      <c r="E5" s="334"/>
      <c r="F5" s="334"/>
      <c r="G5" s="334" t="s">
        <v>696</v>
      </c>
      <c r="H5" s="334"/>
      <c r="I5" s="334"/>
      <c r="J5" s="334" t="s">
        <v>1</v>
      </c>
      <c r="K5" s="334"/>
      <c r="L5" s="334"/>
    </row>
    <row r="6" spans="2:16" ht="15.95" customHeight="1" x14ac:dyDescent="0.25">
      <c r="B6" s="332"/>
      <c r="C6" s="334"/>
      <c r="D6" s="334" t="s">
        <v>115</v>
      </c>
      <c r="E6" s="334" t="s">
        <v>116</v>
      </c>
      <c r="F6" s="334" t="s">
        <v>212</v>
      </c>
      <c r="G6" s="334" t="s">
        <v>115</v>
      </c>
      <c r="H6" s="334" t="s">
        <v>116</v>
      </c>
      <c r="I6" s="334" t="s">
        <v>212</v>
      </c>
      <c r="J6" s="340" t="s">
        <v>370</v>
      </c>
      <c r="K6" s="340" t="s">
        <v>351</v>
      </c>
      <c r="L6" s="340" t="s">
        <v>371</v>
      </c>
    </row>
    <row r="7" spans="2:16" ht="15.95" customHeight="1" x14ac:dyDescent="0.25">
      <c r="B7" s="332"/>
      <c r="C7" s="334"/>
      <c r="D7" s="334"/>
      <c r="E7" s="334"/>
      <c r="F7" s="334"/>
      <c r="G7" s="334"/>
      <c r="H7" s="334"/>
      <c r="I7" s="334"/>
      <c r="J7" s="340"/>
      <c r="K7" s="340"/>
      <c r="L7" s="340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257</v>
      </c>
      <c r="C9" s="101" t="s">
        <v>43</v>
      </c>
      <c r="D9" s="102">
        <v>2476</v>
      </c>
      <c r="E9" s="102">
        <v>316072</v>
      </c>
      <c r="F9" s="102">
        <v>2</v>
      </c>
      <c r="G9" s="102">
        <v>8408</v>
      </c>
      <c r="H9" s="102">
        <v>325496</v>
      </c>
      <c r="I9" s="102">
        <v>205</v>
      </c>
      <c r="J9" s="107">
        <f>G9/D9*100</f>
        <v>339.5799676898223</v>
      </c>
      <c r="K9" s="107">
        <f>H9/E9*100</f>
        <v>102.9815991293123</v>
      </c>
      <c r="L9" s="107">
        <f>I9/F9*100</f>
        <v>10250</v>
      </c>
      <c r="N9" s="15"/>
      <c r="O9" s="15"/>
    </row>
    <row r="10" spans="2:16" ht="15.95" customHeight="1" x14ac:dyDescent="0.25">
      <c r="B10" s="111" t="s">
        <v>258</v>
      </c>
      <c r="C10" s="101" t="s">
        <v>44</v>
      </c>
      <c r="D10" s="102">
        <v>96430</v>
      </c>
      <c r="E10" s="102">
        <v>321742</v>
      </c>
      <c r="F10" s="102">
        <v>1776</v>
      </c>
      <c r="G10" s="102">
        <v>62417</v>
      </c>
      <c r="H10" s="102">
        <v>268407</v>
      </c>
      <c r="I10" s="102">
        <v>1188</v>
      </c>
      <c r="J10" s="107">
        <f t="shared" ref="J10:J16" si="0">G10/D10*100</f>
        <v>64.72778181063984</v>
      </c>
      <c r="K10" s="107">
        <f t="shared" ref="K10:K16" si="1">H10/E10*100</f>
        <v>83.423053253849361</v>
      </c>
      <c r="L10" s="107">
        <f t="shared" ref="L10:L16" si="2">I10/F10*100</f>
        <v>66.891891891891902</v>
      </c>
      <c r="N10" s="15"/>
      <c r="O10" s="15"/>
      <c r="P10" s="15"/>
    </row>
    <row r="11" spans="2:16" ht="15.95" customHeight="1" x14ac:dyDescent="0.25">
      <c r="B11" s="111" t="s">
        <v>259</v>
      </c>
      <c r="C11" s="101" t="s">
        <v>368</v>
      </c>
      <c r="D11" s="102">
        <v>2863522</v>
      </c>
      <c r="E11" s="102">
        <v>4366660</v>
      </c>
      <c r="F11" s="102">
        <v>307699</v>
      </c>
      <c r="G11" s="102">
        <v>3210574</v>
      </c>
      <c r="H11" s="102">
        <v>4614937</v>
      </c>
      <c r="I11" s="102">
        <v>317759</v>
      </c>
      <c r="J11" s="107">
        <f t="shared" si="0"/>
        <v>112.11976021137606</v>
      </c>
      <c r="K11" s="107">
        <f t="shared" si="1"/>
        <v>105.68574150494887</v>
      </c>
      <c r="L11" s="107">
        <f t="shared" si="2"/>
        <v>103.26942888992166</v>
      </c>
      <c r="N11" s="15"/>
      <c r="O11" s="15"/>
      <c r="P11" s="15"/>
    </row>
    <row r="12" spans="2:16" ht="15.95" customHeight="1" x14ac:dyDescent="0.25">
      <c r="B12" s="111" t="s">
        <v>260</v>
      </c>
      <c r="C12" s="101" t="s">
        <v>46</v>
      </c>
      <c r="D12" s="102">
        <v>350249</v>
      </c>
      <c r="E12" s="102">
        <v>0</v>
      </c>
      <c r="F12" s="102">
        <v>943</v>
      </c>
      <c r="G12" s="102">
        <v>356210</v>
      </c>
      <c r="H12" s="102">
        <v>19582</v>
      </c>
      <c r="I12" s="102">
        <v>0</v>
      </c>
      <c r="J12" s="107">
        <f t="shared" si="0"/>
        <v>101.70193205405297</v>
      </c>
      <c r="K12" s="107" t="s">
        <v>82</v>
      </c>
      <c r="L12" s="107">
        <f t="shared" si="2"/>
        <v>0</v>
      </c>
      <c r="N12" s="15"/>
    </row>
    <row r="13" spans="2:16" ht="15.95" customHeight="1" x14ac:dyDescent="0.25">
      <c r="B13" s="111" t="s">
        <v>261</v>
      </c>
      <c r="C13" s="101" t="s">
        <v>369</v>
      </c>
      <c r="D13" s="102">
        <v>17639</v>
      </c>
      <c r="E13" s="102">
        <v>98726</v>
      </c>
      <c r="F13" s="102">
        <v>0</v>
      </c>
      <c r="G13" s="102">
        <v>15372</v>
      </c>
      <c r="H13" s="102">
        <v>131216</v>
      </c>
      <c r="I13" s="102">
        <v>24</v>
      </c>
      <c r="J13" s="107">
        <f t="shared" si="0"/>
        <v>87.147797494189021</v>
      </c>
      <c r="K13" s="107">
        <f t="shared" si="1"/>
        <v>132.90926402366145</v>
      </c>
      <c r="L13" s="107" t="s">
        <v>82</v>
      </c>
      <c r="N13" s="15"/>
      <c r="O13" s="15"/>
    </row>
    <row r="14" spans="2:16" ht="15.95" customHeight="1" x14ac:dyDescent="0.25">
      <c r="B14" s="111" t="s">
        <v>262</v>
      </c>
      <c r="C14" s="101" t="s">
        <v>573</v>
      </c>
      <c r="D14" s="102">
        <v>7449</v>
      </c>
      <c r="E14" s="102">
        <v>11160</v>
      </c>
      <c r="F14" s="215">
        <v>221</v>
      </c>
      <c r="G14" s="102">
        <v>7945</v>
      </c>
      <c r="H14" s="102">
        <v>10339</v>
      </c>
      <c r="I14" s="215">
        <v>213</v>
      </c>
      <c r="J14" s="107">
        <f t="shared" si="0"/>
        <v>106.65861189421399</v>
      </c>
      <c r="K14" s="107">
        <f t="shared" si="1"/>
        <v>92.643369175627242</v>
      </c>
      <c r="L14" s="107">
        <f t="shared" si="2"/>
        <v>96.380090497737555</v>
      </c>
      <c r="N14" s="15"/>
      <c r="O14" s="15"/>
      <c r="P14" s="15"/>
    </row>
    <row r="15" spans="2:16" ht="15.95" customHeight="1" x14ac:dyDescent="0.25">
      <c r="B15" s="111" t="s">
        <v>263</v>
      </c>
      <c r="C15" s="101" t="s">
        <v>47</v>
      </c>
      <c r="D15" s="102">
        <v>427814</v>
      </c>
      <c r="E15" s="102">
        <v>8099056</v>
      </c>
      <c r="F15" s="102">
        <v>186410</v>
      </c>
      <c r="G15" s="102">
        <v>400348</v>
      </c>
      <c r="H15" s="102">
        <v>8801705</v>
      </c>
      <c r="I15" s="102">
        <v>187135</v>
      </c>
      <c r="J15" s="107">
        <f t="shared" si="0"/>
        <v>93.579920245714248</v>
      </c>
      <c r="K15" s="107">
        <f t="shared" si="1"/>
        <v>108.67569010511842</v>
      </c>
      <c r="L15" s="107">
        <f t="shared" si="2"/>
        <v>100.38892763263773</v>
      </c>
      <c r="N15" s="15"/>
      <c r="O15" s="15"/>
    </row>
    <row r="16" spans="2:16" ht="20.100000000000001" customHeight="1" x14ac:dyDescent="0.25">
      <c r="B16" s="334" t="s">
        <v>18</v>
      </c>
      <c r="C16" s="334"/>
      <c r="D16" s="105">
        <f>SUM(D9:D15)</f>
        <v>3765579</v>
      </c>
      <c r="E16" s="105">
        <f>SUM(E9:E15)</f>
        <v>13213416</v>
      </c>
      <c r="F16" s="105">
        <f>SUM(F9:F15)</f>
        <v>497051</v>
      </c>
      <c r="G16" s="105">
        <f>SUM(G9:G15)</f>
        <v>4061274</v>
      </c>
      <c r="H16" s="105">
        <f t="shared" ref="H16:I16" si="3">SUM(H9:H15)</f>
        <v>14171682</v>
      </c>
      <c r="I16" s="105">
        <f t="shared" si="3"/>
        <v>506524</v>
      </c>
      <c r="J16" s="120">
        <f t="shared" si="0"/>
        <v>107.85257725305988</v>
      </c>
      <c r="K16" s="120">
        <f t="shared" si="1"/>
        <v>107.25222001638335</v>
      </c>
      <c r="L16" s="120">
        <f t="shared" si="2"/>
        <v>101.90584064814274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  <row r="20" spans="3:12" x14ac:dyDescent="0.25">
      <c r="I20" s="24"/>
    </row>
  </sheetData>
  <mergeCells count="16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  <mergeCell ref="H6:H7"/>
    <mergeCell ref="G6:G7"/>
    <mergeCell ref="E6:E7"/>
    <mergeCell ref="D6:D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R24"/>
  <sheetViews>
    <sheetView tabSelected="1" workbookViewId="0"/>
  </sheetViews>
  <sheetFormatPr defaultRowHeight="15" x14ac:dyDescent="0.25"/>
  <cols>
    <col min="2" max="2" width="8.140625" customWidth="1"/>
    <col min="3" max="3" width="27" customWidth="1"/>
    <col min="4" max="4" width="12.140625" customWidth="1"/>
    <col min="5" max="5" width="12.28515625" customWidth="1"/>
    <col min="7" max="7" width="12.42578125" customWidth="1"/>
    <col min="8" max="8" width="11.7109375" customWidth="1"/>
    <col min="11" max="11" width="11.85546875" style="47" bestFit="1" customWidth="1"/>
    <col min="12" max="12" width="12.5703125" customWidth="1"/>
    <col min="14" max="14" width="10.5703125" bestFit="1" customWidth="1"/>
    <col min="15" max="15" width="10.85546875" customWidth="1"/>
    <col min="17" max="17" width="10.140625" bestFit="1" customWidth="1"/>
  </cols>
  <sheetData>
    <row r="3" spans="2:18" ht="16.5" thickBot="1" x14ac:dyDescent="0.3">
      <c r="B3" s="60"/>
      <c r="C3" s="60"/>
      <c r="D3" s="81"/>
      <c r="E3" s="81"/>
      <c r="F3" s="81"/>
      <c r="G3" s="81"/>
      <c r="H3" s="81"/>
      <c r="I3" s="166" t="s">
        <v>272</v>
      </c>
    </row>
    <row r="4" spans="2:18" ht="24.95" customHeight="1" thickTop="1" x14ac:dyDescent="0.25">
      <c r="B4" s="337" t="s">
        <v>591</v>
      </c>
      <c r="C4" s="337"/>
      <c r="D4" s="337"/>
      <c r="E4" s="337"/>
      <c r="F4" s="337"/>
      <c r="G4" s="337"/>
      <c r="H4" s="337"/>
      <c r="I4" s="337"/>
    </row>
    <row r="5" spans="2:18" ht="15.75" x14ac:dyDescent="0.25">
      <c r="B5" s="341" t="s">
        <v>102</v>
      </c>
      <c r="C5" s="334" t="s">
        <v>58</v>
      </c>
      <c r="D5" s="334" t="s">
        <v>544</v>
      </c>
      <c r="E5" s="334"/>
      <c r="F5" s="334"/>
      <c r="G5" s="334" t="s">
        <v>696</v>
      </c>
      <c r="H5" s="334"/>
      <c r="I5" s="334"/>
    </row>
    <row r="6" spans="2:18" ht="15.75" x14ac:dyDescent="0.25">
      <c r="B6" s="341"/>
      <c r="C6" s="334"/>
      <c r="D6" s="97" t="s">
        <v>2</v>
      </c>
      <c r="E6" s="97" t="s">
        <v>316</v>
      </c>
      <c r="F6" s="97" t="s">
        <v>317</v>
      </c>
      <c r="G6" s="97" t="s">
        <v>2</v>
      </c>
      <c r="H6" s="97" t="s">
        <v>316</v>
      </c>
      <c r="I6" s="97" t="s">
        <v>317</v>
      </c>
    </row>
    <row r="7" spans="2:18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K7" s="48"/>
    </row>
    <row r="8" spans="2:18" ht="16.5" customHeight="1" x14ac:dyDescent="0.25">
      <c r="B8" s="172"/>
      <c r="C8" s="133" t="s">
        <v>372</v>
      </c>
      <c r="D8" s="132"/>
      <c r="E8" s="132"/>
      <c r="F8" s="132"/>
      <c r="G8" s="132"/>
      <c r="H8" s="132"/>
      <c r="I8" s="132"/>
    </row>
    <row r="9" spans="2:18" ht="23.1" customHeight="1" x14ac:dyDescent="0.25">
      <c r="B9" s="115" t="s">
        <v>257</v>
      </c>
      <c r="C9" s="66" t="s">
        <v>318</v>
      </c>
      <c r="D9" s="109">
        <v>7458566</v>
      </c>
      <c r="E9" s="109">
        <v>93177</v>
      </c>
      <c r="F9" s="103">
        <f>E9/D9*100</f>
        <v>1.2492615872809867</v>
      </c>
      <c r="G9" s="109">
        <v>8010910</v>
      </c>
      <c r="H9" s="109">
        <v>90887</v>
      </c>
      <c r="I9" s="103">
        <f>H9/G9*100</f>
        <v>1.134540270705825</v>
      </c>
      <c r="K9" s="15"/>
      <c r="L9" s="26"/>
      <c r="N9" s="15"/>
      <c r="O9" s="15"/>
      <c r="Q9" s="15"/>
      <c r="R9" s="15"/>
    </row>
    <row r="10" spans="2:18" ht="23.1" customHeight="1" x14ac:dyDescent="0.25">
      <c r="B10" s="115" t="s">
        <v>258</v>
      </c>
      <c r="C10" s="66" t="s">
        <v>319</v>
      </c>
      <c r="D10" s="109">
        <v>954625</v>
      </c>
      <c r="E10" s="109">
        <v>107019</v>
      </c>
      <c r="F10" s="103">
        <f t="shared" ref="F10:F21" si="0">E10/D10*100</f>
        <v>11.210580070708394</v>
      </c>
      <c r="G10" s="109">
        <v>1005849</v>
      </c>
      <c r="H10" s="109">
        <v>113862</v>
      </c>
      <c r="I10" s="103">
        <f t="shared" ref="I10:I22" si="1">H10/G10*100</f>
        <v>11.319989382104072</v>
      </c>
      <c r="K10" s="15"/>
      <c r="L10" s="26"/>
      <c r="N10" s="15"/>
      <c r="O10" s="15"/>
      <c r="Q10" s="15"/>
      <c r="R10" s="15"/>
    </row>
    <row r="11" spans="2:18" ht="23.1" customHeight="1" x14ac:dyDescent="0.25">
      <c r="B11" s="115" t="s">
        <v>259</v>
      </c>
      <c r="C11" s="66" t="s">
        <v>320</v>
      </c>
      <c r="D11" s="109">
        <v>349575</v>
      </c>
      <c r="E11" s="109">
        <v>290869</v>
      </c>
      <c r="F11" s="103">
        <f t="shared" si="0"/>
        <v>83.206464993206026</v>
      </c>
      <c r="G11" s="109">
        <v>333533</v>
      </c>
      <c r="H11" s="109">
        <v>284461</v>
      </c>
      <c r="I11" s="103">
        <f t="shared" si="1"/>
        <v>85.287212959437298</v>
      </c>
      <c r="K11" s="26"/>
      <c r="L11" s="26"/>
      <c r="N11" s="27"/>
      <c r="O11" s="27"/>
      <c r="Q11" s="15"/>
      <c r="R11" s="15"/>
    </row>
    <row r="12" spans="2:18" ht="23.1" customHeight="1" x14ac:dyDescent="0.25">
      <c r="B12" s="328" t="s">
        <v>374</v>
      </c>
      <c r="C12" s="328"/>
      <c r="D12" s="141">
        <f>SUM(D9:D11)</f>
        <v>8762766</v>
      </c>
      <c r="E12" s="141">
        <f>SUM(E9:E11)</f>
        <v>491065</v>
      </c>
      <c r="F12" s="165">
        <f t="shared" si="0"/>
        <v>5.6039953594561354</v>
      </c>
      <c r="G12" s="141">
        <f>SUM(G9:G11)</f>
        <v>9350292</v>
      </c>
      <c r="H12" s="141">
        <f>SUM(H9:H11)</f>
        <v>489210</v>
      </c>
      <c r="I12" s="165">
        <f t="shared" si="1"/>
        <v>5.2320291173794358</v>
      </c>
      <c r="K12" s="15"/>
      <c r="L12" s="26"/>
      <c r="N12" s="27"/>
      <c r="O12" s="27"/>
      <c r="Q12" s="15"/>
      <c r="R12" s="15"/>
    </row>
    <row r="13" spans="2:18" ht="19.5" customHeight="1" x14ac:dyDescent="0.25">
      <c r="B13" s="173"/>
      <c r="C13" s="64" t="s">
        <v>373</v>
      </c>
      <c r="D13" s="144"/>
      <c r="E13" s="144"/>
      <c r="F13" s="103"/>
      <c r="G13" s="144"/>
      <c r="H13" s="144"/>
      <c r="I13" s="103"/>
      <c r="K13" s="15"/>
      <c r="L13" s="26"/>
      <c r="N13" s="27"/>
      <c r="O13" s="27"/>
    </row>
    <row r="14" spans="2:18" ht="20.25" customHeight="1" x14ac:dyDescent="0.25">
      <c r="B14" s="115" t="s">
        <v>260</v>
      </c>
      <c r="C14" s="66" t="s">
        <v>318</v>
      </c>
      <c r="D14" s="109">
        <v>7802520</v>
      </c>
      <c r="E14" s="109">
        <v>79519</v>
      </c>
      <c r="F14" s="103">
        <f t="shared" si="0"/>
        <v>1.0191450967123441</v>
      </c>
      <c r="G14" s="109">
        <v>8482486</v>
      </c>
      <c r="H14" s="109">
        <v>88755</v>
      </c>
      <c r="I14" s="103">
        <f t="shared" si="1"/>
        <v>1.0463324077399008</v>
      </c>
      <c r="K14" s="15"/>
      <c r="L14" s="26"/>
      <c r="N14" s="27"/>
      <c r="O14" s="27"/>
      <c r="Q14" s="15"/>
      <c r="R14" s="15"/>
    </row>
    <row r="15" spans="2:18" ht="23.1" customHeight="1" x14ac:dyDescent="0.25">
      <c r="B15" s="115" t="s">
        <v>261</v>
      </c>
      <c r="C15" s="66" t="s">
        <v>319</v>
      </c>
      <c r="D15" s="109">
        <v>582534</v>
      </c>
      <c r="E15" s="109">
        <v>63195</v>
      </c>
      <c r="F15" s="103">
        <f t="shared" si="0"/>
        <v>10.848293833492981</v>
      </c>
      <c r="G15" s="109">
        <v>583561</v>
      </c>
      <c r="H15" s="146">
        <v>58139</v>
      </c>
      <c r="I15" s="103">
        <f t="shared" si="1"/>
        <v>9.962797376795228</v>
      </c>
      <c r="K15" s="15"/>
      <c r="L15" s="26"/>
      <c r="N15" s="27"/>
      <c r="O15" s="27"/>
      <c r="Q15" s="15"/>
      <c r="R15" s="15"/>
    </row>
    <row r="16" spans="2:18" ht="23.1" customHeight="1" x14ac:dyDescent="0.25">
      <c r="B16" s="115" t="s">
        <v>262</v>
      </c>
      <c r="C16" s="66" t="s">
        <v>320</v>
      </c>
      <c r="D16" s="109">
        <v>328226</v>
      </c>
      <c r="E16" s="109">
        <v>275987</v>
      </c>
      <c r="F16" s="103">
        <f t="shared" si="0"/>
        <v>84.084441817528159</v>
      </c>
      <c r="G16" s="109">
        <v>323141</v>
      </c>
      <c r="H16" s="109">
        <v>262785</v>
      </c>
      <c r="I16" s="103">
        <f t="shared" si="1"/>
        <v>81.322085405442195</v>
      </c>
      <c r="K16" s="26"/>
      <c r="L16" s="26"/>
      <c r="N16" s="27"/>
      <c r="O16" s="27"/>
      <c r="Q16" s="15"/>
      <c r="R16" s="15"/>
    </row>
    <row r="17" spans="2:18" ht="23.1" customHeight="1" x14ac:dyDescent="0.25">
      <c r="B17" s="328" t="s">
        <v>375</v>
      </c>
      <c r="C17" s="328"/>
      <c r="D17" s="141">
        <f>SUM(D14:D16)</f>
        <v>8713280</v>
      </c>
      <c r="E17" s="141">
        <f t="shared" ref="E17" si="2">SUM(E14:E16)</f>
        <v>418701</v>
      </c>
      <c r="F17" s="165">
        <f t="shared" si="0"/>
        <v>4.8053201549818212</v>
      </c>
      <c r="G17" s="141">
        <f>SUM(G14:G16)</f>
        <v>9389188</v>
      </c>
      <c r="H17" s="141">
        <f>SUM(H14:H16)</f>
        <v>409679</v>
      </c>
      <c r="I17" s="165">
        <f t="shared" si="1"/>
        <v>4.3633059642644287</v>
      </c>
      <c r="K17" s="15"/>
      <c r="L17" s="26"/>
      <c r="N17" s="27"/>
      <c r="O17" s="27"/>
      <c r="Q17" s="15"/>
      <c r="R17" s="15"/>
    </row>
    <row r="18" spans="2:18" ht="16.5" customHeight="1" x14ac:dyDescent="0.25">
      <c r="B18" s="173"/>
      <c r="C18" s="174" t="s">
        <v>376</v>
      </c>
      <c r="D18" s="144"/>
      <c r="E18" s="144"/>
      <c r="F18" s="103"/>
      <c r="G18" s="144"/>
      <c r="H18" s="144"/>
      <c r="I18" s="103"/>
      <c r="K18" s="15"/>
      <c r="L18" s="26"/>
      <c r="N18" s="27"/>
      <c r="O18" s="27"/>
    </row>
    <row r="19" spans="2:18" ht="23.1" customHeight="1" x14ac:dyDescent="0.25">
      <c r="B19" s="115" t="s">
        <v>263</v>
      </c>
      <c r="C19" s="175" t="s">
        <v>318</v>
      </c>
      <c r="D19" s="154">
        <f t="shared" ref="D19:E21" si="3">D9+D14</f>
        <v>15261086</v>
      </c>
      <c r="E19" s="154">
        <f t="shared" si="3"/>
        <v>172696</v>
      </c>
      <c r="F19" s="176">
        <f t="shared" si="0"/>
        <v>1.1316101619504666</v>
      </c>
      <c r="G19" s="154">
        <f t="shared" ref="G19:H21" si="4">G9+G14</f>
        <v>16493396</v>
      </c>
      <c r="H19" s="154">
        <f>H9+H14</f>
        <v>179642</v>
      </c>
      <c r="I19" s="176">
        <f t="shared" si="1"/>
        <v>1.0891753281131429</v>
      </c>
      <c r="J19" s="15"/>
      <c r="K19" s="15"/>
      <c r="L19" s="26"/>
      <c r="N19" s="27"/>
      <c r="O19" s="27"/>
      <c r="Q19" s="15"/>
      <c r="R19" s="15"/>
    </row>
    <row r="20" spans="2:18" ht="23.1" customHeight="1" x14ac:dyDescent="0.25">
      <c r="B20" s="115" t="s">
        <v>264</v>
      </c>
      <c r="C20" s="108" t="s">
        <v>319</v>
      </c>
      <c r="D20" s="154">
        <f t="shared" si="3"/>
        <v>1537159</v>
      </c>
      <c r="E20" s="154">
        <f t="shared" si="3"/>
        <v>170214</v>
      </c>
      <c r="F20" s="176">
        <f t="shared" si="0"/>
        <v>11.073285196911966</v>
      </c>
      <c r="G20" s="154">
        <f t="shared" si="4"/>
        <v>1589410</v>
      </c>
      <c r="H20" s="154">
        <f t="shared" si="4"/>
        <v>172001</v>
      </c>
      <c r="I20" s="176">
        <f t="shared" si="1"/>
        <v>10.821688551097578</v>
      </c>
      <c r="J20" s="15"/>
      <c r="K20" s="15"/>
      <c r="L20" s="26"/>
      <c r="N20" s="27"/>
      <c r="O20" s="27"/>
      <c r="Q20" s="15"/>
      <c r="R20" s="15"/>
    </row>
    <row r="21" spans="2:18" ht="23.1" customHeight="1" x14ac:dyDescent="0.25">
      <c r="B21" s="115" t="s">
        <v>265</v>
      </c>
      <c r="C21" s="108" t="s">
        <v>320</v>
      </c>
      <c r="D21" s="154">
        <f t="shared" si="3"/>
        <v>677801</v>
      </c>
      <c r="E21" s="154">
        <f t="shared" si="3"/>
        <v>566856</v>
      </c>
      <c r="F21" s="176">
        <f t="shared" si="0"/>
        <v>83.631626391817065</v>
      </c>
      <c r="G21" s="154">
        <f t="shared" si="4"/>
        <v>656674</v>
      </c>
      <c r="H21" s="154">
        <f t="shared" si="4"/>
        <v>547246</v>
      </c>
      <c r="I21" s="176">
        <f t="shared" si="1"/>
        <v>83.336023658619041</v>
      </c>
      <c r="J21" s="15"/>
      <c r="K21" s="15"/>
      <c r="L21" s="26"/>
      <c r="N21" s="15"/>
      <c r="O21" s="15"/>
      <c r="Q21" s="15"/>
      <c r="R21" s="15"/>
    </row>
    <row r="22" spans="2:18" ht="23.1" customHeight="1" x14ac:dyDescent="0.25">
      <c r="B22" s="332" t="s">
        <v>377</v>
      </c>
      <c r="C22" s="332"/>
      <c r="D22" s="170">
        <f>SUM(D19:D21)</f>
        <v>17476046</v>
      </c>
      <c r="E22" s="170">
        <f>SUM(E19:E21)</f>
        <v>909766</v>
      </c>
      <c r="F22" s="165">
        <f>E22/D22*100</f>
        <v>5.2057885404970898</v>
      </c>
      <c r="G22" s="170">
        <f>SUM(G19:G21)</f>
        <v>18739480</v>
      </c>
      <c r="H22" s="170">
        <f>SUM(H19:H21)</f>
        <v>898889</v>
      </c>
      <c r="I22" s="165">
        <f t="shared" si="1"/>
        <v>4.7967659721614471</v>
      </c>
      <c r="K22" s="15"/>
      <c r="L22" s="26"/>
      <c r="N22" s="15"/>
      <c r="O22" s="15"/>
      <c r="Q22" s="15"/>
      <c r="R22" s="15"/>
    </row>
    <row r="23" spans="2:18" x14ac:dyDescent="0.25">
      <c r="K23" s="15"/>
      <c r="L23" s="15"/>
    </row>
    <row r="24" spans="2:18" x14ac:dyDescent="0.25">
      <c r="G24" s="15"/>
      <c r="H24" s="15"/>
    </row>
  </sheetData>
  <mergeCells count="8">
    <mergeCell ref="B4:I4"/>
    <mergeCell ref="B5:B6"/>
    <mergeCell ref="B12:C12"/>
    <mergeCell ref="B17:C17"/>
    <mergeCell ref="B22:C22"/>
    <mergeCell ref="C5:C6"/>
    <mergeCell ref="D5:F5"/>
    <mergeCell ref="G5:I5"/>
  </mergeCells>
  <pageMargins left="0.7" right="0.7" top="0.75" bottom="0.75" header="0.3" footer="0.3"/>
  <pageSetup scale="75" fitToHeight="0" orientation="landscape" r:id="rId1"/>
  <ignoredErrors>
    <ignoredError sqref="F12 F17 F19:F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BCE5-F780-4240-9C90-C7E001673331}">
  <dimension ref="B3:N21"/>
  <sheetViews>
    <sheetView workbookViewId="0">
      <selection activeCell="M20" sqref="M20"/>
    </sheetView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1" width="10.7109375" bestFit="1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60"/>
      <c r="C3" s="60"/>
      <c r="D3" s="81"/>
      <c r="E3" s="81"/>
      <c r="F3" s="81"/>
      <c r="G3" s="81"/>
      <c r="H3" s="166" t="s">
        <v>272</v>
      </c>
    </row>
    <row r="4" spans="2:14" ht="24.95" customHeight="1" thickTop="1" x14ac:dyDescent="0.25">
      <c r="B4" s="337" t="s">
        <v>620</v>
      </c>
      <c r="C4" s="337"/>
      <c r="D4" s="337"/>
      <c r="E4" s="337"/>
      <c r="F4" s="337"/>
      <c r="G4" s="337"/>
      <c r="H4" s="337"/>
    </row>
    <row r="5" spans="2:14" ht="15.75" x14ac:dyDescent="0.25">
      <c r="B5" s="332" t="s">
        <v>102</v>
      </c>
      <c r="C5" s="334" t="s">
        <v>629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4" ht="15.75" customHeight="1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130" t="s">
        <v>349</v>
      </c>
    </row>
    <row r="7" spans="2:14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68">
        <v>7</v>
      </c>
    </row>
    <row r="8" spans="2:14" ht="15.75" x14ac:dyDescent="0.25">
      <c r="B8" s="100" t="s">
        <v>257</v>
      </c>
      <c r="C8" s="66" t="s">
        <v>621</v>
      </c>
      <c r="D8" s="102">
        <v>720896</v>
      </c>
      <c r="E8" s="103">
        <f>D8/D$16%</f>
        <v>10.539199490068917</v>
      </c>
      <c r="F8" s="154">
        <v>763039</v>
      </c>
      <c r="G8" s="103">
        <f>F8/F$16%</f>
        <v>10.481539627879032</v>
      </c>
      <c r="H8" s="104">
        <f>F8/D8*100</f>
        <v>105.84591952237217</v>
      </c>
      <c r="I8" s="15"/>
      <c r="J8" s="15"/>
      <c r="K8" s="26"/>
      <c r="L8" s="15"/>
      <c r="N8" s="15"/>
    </row>
    <row r="9" spans="2:14" ht="16.5" customHeight="1" x14ac:dyDescent="0.25">
      <c r="B9" s="100" t="s">
        <v>258</v>
      </c>
      <c r="C9" s="66" t="s">
        <v>622</v>
      </c>
      <c r="D9" s="102">
        <v>15071</v>
      </c>
      <c r="E9" s="103">
        <f t="shared" ref="E9:E15" si="0">D9/D$16%</f>
        <v>0.22033174759580945</v>
      </c>
      <c r="F9" s="154">
        <v>13617</v>
      </c>
      <c r="G9" s="103">
        <f t="shared" ref="G9:G15" si="1">F9/F$16%</f>
        <v>0.18705089138671649</v>
      </c>
      <c r="H9" s="104">
        <f t="shared" ref="H9:H15" si="2">F9/D9*100</f>
        <v>90.352332293809297</v>
      </c>
      <c r="I9" s="15"/>
      <c r="J9" s="15"/>
      <c r="K9" s="26"/>
      <c r="L9" s="15"/>
      <c r="N9" s="15"/>
    </row>
    <row r="10" spans="2:14" ht="16.5" customHeight="1" x14ac:dyDescent="0.25">
      <c r="B10" s="100" t="s">
        <v>367</v>
      </c>
      <c r="C10" s="66" t="s">
        <v>623</v>
      </c>
      <c r="D10" s="102">
        <v>5150</v>
      </c>
      <c r="E10" s="103">
        <f t="shared" si="0"/>
        <v>7.5290856619893751E-2</v>
      </c>
      <c r="F10" s="154">
        <v>4918</v>
      </c>
      <c r="G10" s="103">
        <f t="shared" si="1"/>
        <v>6.7556457651455668E-2</v>
      </c>
      <c r="H10" s="104">
        <f t="shared" si="2"/>
        <v>95.495145631067956</v>
      </c>
      <c r="I10" s="15"/>
      <c r="J10" s="15"/>
      <c r="K10" s="26"/>
      <c r="L10" s="15"/>
      <c r="N10" s="15"/>
    </row>
    <row r="11" spans="2:14" ht="15.75" x14ac:dyDescent="0.25">
      <c r="B11" s="100" t="s">
        <v>260</v>
      </c>
      <c r="C11" s="66" t="s">
        <v>624</v>
      </c>
      <c r="D11" s="102">
        <v>5350118</v>
      </c>
      <c r="E11" s="103">
        <f t="shared" si="0"/>
        <v>78.216498492720916</v>
      </c>
      <c r="F11" s="154">
        <v>5684861</v>
      </c>
      <c r="G11" s="103">
        <f t="shared" si="1"/>
        <v>78.090498454841779</v>
      </c>
      <c r="H11" s="104">
        <f t="shared" si="2"/>
        <v>106.25674050553651</v>
      </c>
      <c r="I11" s="15"/>
      <c r="J11" s="15"/>
      <c r="K11" s="26"/>
      <c r="L11" s="26"/>
      <c r="N11" s="15"/>
    </row>
    <row r="12" spans="2:14" ht="15.75" x14ac:dyDescent="0.25">
      <c r="B12" s="100" t="s">
        <v>261</v>
      </c>
      <c r="C12" s="66" t="s">
        <v>625</v>
      </c>
      <c r="D12" s="102">
        <v>330374</v>
      </c>
      <c r="E12" s="103">
        <f t="shared" si="0"/>
        <v>4.8299303815418986</v>
      </c>
      <c r="F12" s="154">
        <v>271050</v>
      </c>
      <c r="G12" s="103">
        <f t="shared" si="1"/>
        <v>3.7232976507578401</v>
      </c>
      <c r="H12" s="104">
        <f t="shared" si="2"/>
        <v>82.043381137740866</v>
      </c>
      <c r="I12" s="15"/>
      <c r="J12" s="15"/>
      <c r="K12" s="26"/>
      <c r="L12" s="15"/>
      <c r="N12" s="15"/>
    </row>
    <row r="13" spans="2:14" ht="15.75" x14ac:dyDescent="0.25">
      <c r="B13" s="100" t="s">
        <v>262</v>
      </c>
      <c r="C13" s="66" t="s">
        <v>626</v>
      </c>
      <c r="D13" s="102">
        <v>246519</v>
      </c>
      <c r="E13" s="103">
        <f t="shared" si="0"/>
        <v>3.6040051811805025</v>
      </c>
      <c r="F13" s="154">
        <v>278932</v>
      </c>
      <c r="G13" s="103">
        <f t="shared" si="1"/>
        <v>3.8315693057413238</v>
      </c>
      <c r="H13" s="104">
        <f t="shared" si="2"/>
        <v>113.1482766034261</v>
      </c>
      <c r="I13" s="15"/>
      <c r="J13" s="15"/>
      <c r="K13" s="26"/>
      <c r="L13" s="15"/>
      <c r="N13" s="15"/>
    </row>
    <row r="14" spans="2:14" ht="31.5" x14ac:dyDescent="0.25">
      <c r="B14" s="100" t="s">
        <v>263</v>
      </c>
      <c r="C14" s="66" t="s">
        <v>627</v>
      </c>
      <c r="D14" s="102">
        <v>147982</v>
      </c>
      <c r="E14" s="103">
        <f t="shared" si="0"/>
        <v>2.1634352513252653</v>
      </c>
      <c r="F14" s="215">
        <v>219215</v>
      </c>
      <c r="G14" s="103">
        <f t="shared" si="1"/>
        <v>3.0112624774428332</v>
      </c>
      <c r="H14" s="104">
        <f t="shared" si="2"/>
        <v>148.13625981538294</v>
      </c>
      <c r="I14" s="15"/>
      <c r="J14" s="15"/>
      <c r="K14" s="26"/>
      <c r="L14" s="15"/>
      <c r="N14" s="15"/>
    </row>
    <row r="15" spans="2:14" ht="15.75" x14ac:dyDescent="0.25">
      <c r="B15" s="100" t="s">
        <v>264</v>
      </c>
      <c r="C15" s="66" t="s">
        <v>628</v>
      </c>
      <c r="D15" s="102">
        <v>24030</v>
      </c>
      <c r="E15" s="103">
        <f t="shared" si="0"/>
        <v>0.35130859894680522</v>
      </c>
      <c r="F15" s="154">
        <v>44205</v>
      </c>
      <c r="G15" s="103">
        <f t="shared" si="1"/>
        <v>0.60722513429902347</v>
      </c>
      <c r="H15" s="104">
        <f t="shared" si="2"/>
        <v>183.95755305867664</v>
      </c>
      <c r="I15" s="15"/>
      <c r="J15" s="15"/>
      <c r="K15" s="26"/>
      <c r="L15" s="15"/>
      <c r="N15" s="15"/>
    </row>
    <row r="16" spans="2:14" ht="15.75" x14ac:dyDescent="0.25">
      <c r="B16" s="334" t="s">
        <v>18</v>
      </c>
      <c r="C16" s="334"/>
      <c r="D16" s="105">
        <f t="shared" ref="D16:G16" si="3">SUM(D8:D15)</f>
        <v>6840140</v>
      </c>
      <c r="E16" s="106">
        <f>SUM(E8:E15)</f>
        <v>100</v>
      </c>
      <c r="F16" s="105">
        <f t="shared" si="3"/>
        <v>7279837</v>
      </c>
      <c r="G16" s="106">
        <f t="shared" si="3"/>
        <v>100</v>
      </c>
      <c r="H16" s="106">
        <f>F16/D16*100</f>
        <v>106.42818714236843</v>
      </c>
      <c r="I16" s="15"/>
      <c r="J16" s="15"/>
      <c r="K16" s="26"/>
      <c r="L16" s="26"/>
      <c r="N16" s="15"/>
    </row>
    <row r="17" spans="4:11" x14ac:dyDescent="0.25">
      <c r="J17" s="15"/>
      <c r="K17" s="15"/>
    </row>
    <row r="18" spans="4:11" x14ac:dyDescent="0.25">
      <c r="D18" s="15"/>
      <c r="F18" s="15"/>
      <c r="G18" s="15"/>
      <c r="J18" s="26"/>
    </row>
    <row r="20" spans="4:11" x14ac:dyDescent="0.25">
      <c r="F20" s="15"/>
      <c r="G20" s="15"/>
    </row>
    <row r="21" spans="4:11" x14ac:dyDescent="0.25">
      <c r="F21" s="26"/>
    </row>
  </sheetData>
  <mergeCells count="6">
    <mergeCell ref="B16:C16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6 F16" formulaRange="1"/>
  </ignoredError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I21"/>
  <sheetViews>
    <sheetView workbookViewId="0">
      <selection activeCell="F28" sqref="F28"/>
    </sheetView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8" width="10.140625" bestFit="1" customWidth="1"/>
  </cols>
  <sheetData>
    <row r="2" spans="2:9" ht="15.75" x14ac:dyDescent="0.25">
      <c r="C2" s="9"/>
      <c r="D2" s="4"/>
      <c r="E2" s="11"/>
    </row>
    <row r="3" spans="2:9" ht="16.5" thickBot="1" x14ac:dyDescent="0.3">
      <c r="B3" s="60"/>
      <c r="C3" s="60"/>
      <c r="D3" s="60"/>
      <c r="E3" s="91" t="s">
        <v>459</v>
      </c>
    </row>
    <row r="4" spans="2:9" ht="24.95" customHeight="1" thickTop="1" x14ac:dyDescent="0.25">
      <c r="B4" s="337" t="s">
        <v>630</v>
      </c>
      <c r="C4" s="337"/>
      <c r="D4" s="337"/>
      <c r="E4" s="337"/>
    </row>
    <row r="5" spans="2:9" ht="20.100000000000001" customHeight="1" x14ac:dyDescent="0.25">
      <c r="B5" s="131" t="s">
        <v>102</v>
      </c>
      <c r="C5" s="97" t="s">
        <v>58</v>
      </c>
      <c r="D5" s="97" t="s">
        <v>546</v>
      </c>
      <c r="E5" s="97" t="s">
        <v>698</v>
      </c>
    </row>
    <row r="6" spans="2:9" s="41" customFormat="1" ht="15.75" customHeight="1" x14ac:dyDescent="0.2">
      <c r="B6" s="98">
        <v>1</v>
      </c>
      <c r="C6" s="99">
        <v>2</v>
      </c>
      <c r="D6" s="168">
        <v>3</v>
      </c>
      <c r="E6" s="99">
        <v>4</v>
      </c>
    </row>
    <row r="7" spans="2:9" ht="15.75" x14ac:dyDescent="0.25">
      <c r="B7" s="65" t="s">
        <v>257</v>
      </c>
      <c r="C7" s="66" t="s">
        <v>463</v>
      </c>
      <c r="D7" s="71">
        <v>2.095342466910509</v>
      </c>
      <c r="E7" s="71">
        <v>2</v>
      </c>
      <c r="G7" s="15"/>
      <c r="H7" s="27"/>
      <c r="I7" s="27"/>
    </row>
    <row r="8" spans="2:9" ht="15.75" x14ac:dyDescent="0.25">
      <c r="B8" s="65" t="s">
        <v>258</v>
      </c>
      <c r="C8" s="66" t="s">
        <v>464</v>
      </c>
      <c r="D8" s="71">
        <v>83.945450448117597</v>
      </c>
      <c r="E8" s="71">
        <v>82.9</v>
      </c>
      <c r="G8" s="15"/>
      <c r="H8" s="27"/>
      <c r="I8" s="27"/>
    </row>
    <row r="9" spans="2:9" ht="15.75" x14ac:dyDescent="0.25">
      <c r="B9" s="65" t="s">
        <v>259</v>
      </c>
      <c r="C9" s="66" t="s">
        <v>462</v>
      </c>
      <c r="D9" s="71">
        <v>3.0666743938483498</v>
      </c>
      <c r="E9" s="71">
        <v>2.8</v>
      </c>
      <c r="G9" s="15"/>
      <c r="H9" s="27"/>
      <c r="I9" s="27"/>
    </row>
    <row r="10" spans="2:9" ht="15.75" x14ac:dyDescent="0.25">
      <c r="B10" s="65" t="s">
        <v>260</v>
      </c>
      <c r="C10" s="172" t="s">
        <v>441</v>
      </c>
      <c r="D10" s="71">
        <v>3.8784574039230617</v>
      </c>
      <c r="E10" s="71">
        <v>3.5</v>
      </c>
      <c r="G10" s="15"/>
      <c r="H10" s="27"/>
      <c r="I10" s="27"/>
    </row>
    <row r="11" spans="2:9" ht="15.75" x14ac:dyDescent="0.25">
      <c r="B11" s="65" t="s">
        <v>261</v>
      </c>
      <c r="C11" s="66" t="s">
        <v>465</v>
      </c>
      <c r="D11" s="71">
        <v>83.631626391817065</v>
      </c>
      <c r="E11" s="71">
        <v>83.3</v>
      </c>
      <c r="G11" s="15"/>
      <c r="H11" s="27"/>
      <c r="I11" s="27"/>
    </row>
    <row r="12" spans="2:9" ht="15.75" x14ac:dyDescent="0.25">
      <c r="B12" s="65" t="s">
        <v>262</v>
      </c>
      <c r="C12" s="66" t="s">
        <v>442</v>
      </c>
      <c r="D12" s="71">
        <v>5.2057942626152389</v>
      </c>
      <c r="E12" s="71">
        <v>4.8</v>
      </c>
      <c r="G12" s="15"/>
      <c r="H12" s="27"/>
      <c r="I12" s="27"/>
    </row>
    <row r="13" spans="2:9" ht="15.75" x14ac:dyDescent="0.25">
      <c r="B13" s="65" t="s">
        <v>263</v>
      </c>
      <c r="C13" s="66" t="s">
        <v>443</v>
      </c>
      <c r="D13" s="71">
        <v>9.834955973079329E-2</v>
      </c>
      <c r="E13" s="71">
        <v>0.1933660074658767</v>
      </c>
      <c r="G13" s="24"/>
      <c r="H13" s="27"/>
      <c r="I13" s="27"/>
    </row>
    <row r="14" spans="2:9" ht="15.75" x14ac:dyDescent="0.25">
      <c r="B14" s="65" t="s">
        <v>264</v>
      </c>
      <c r="C14" s="66" t="s">
        <v>617</v>
      </c>
      <c r="D14" s="71">
        <v>16.35353797342373</v>
      </c>
      <c r="E14" s="71">
        <v>14.395571416326455</v>
      </c>
      <c r="G14" s="24"/>
      <c r="H14" s="27"/>
      <c r="I14" s="27"/>
    </row>
    <row r="15" spans="2:9" ht="15.75" x14ac:dyDescent="0.25">
      <c r="B15" s="65" t="s">
        <v>265</v>
      </c>
      <c r="C15" s="66" t="s">
        <v>619</v>
      </c>
      <c r="D15" s="71">
        <v>3.1</v>
      </c>
      <c r="E15" s="71">
        <v>2.7258915606917409</v>
      </c>
      <c r="G15" s="24"/>
      <c r="H15" s="27"/>
      <c r="I15" s="27"/>
    </row>
    <row r="16" spans="2:9" ht="15.75" x14ac:dyDescent="0.25">
      <c r="B16" s="65" t="s">
        <v>266</v>
      </c>
      <c r="C16" s="66" t="s">
        <v>444</v>
      </c>
      <c r="D16" s="71">
        <v>2.8</v>
      </c>
      <c r="E16" s="71">
        <v>2.706542550807173</v>
      </c>
      <c r="H16" s="27"/>
      <c r="I16" s="27"/>
    </row>
    <row r="18" spans="2:2" x14ac:dyDescent="0.25">
      <c r="B18" s="178" t="s">
        <v>445</v>
      </c>
    </row>
    <row r="21" spans="2:2" ht="16.5" customHeight="1" x14ac:dyDescent="0.25"/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1"/>
  <sheetViews>
    <sheetView workbookViewId="0">
      <selection activeCell="J14" sqref="J14"/>
    </sheetView>
  </sheetViews>
  <sheetFormatPr defaultRowHeight="15" x14ac:dyDescent="0.25"/>
  <cols>
    <col min="3" max="3" width="17.140625" customWidth="1"/>
    <col min="4" max="4" width="16.7109375" customWidth="1"/>
    <col min="5" max="5" width="13.42578125" customWidth="1"/>
    <col min="6" max="6" width="18.140625" customWidth="1"/>
    <col min="7" max="7" width="10.7109375" customWidth="1"/>
  </cols>
  <sheetData>
    <row r="2" spans="2:10" ht="15.75" x14ac:dyDescent="0.25">
      <c r="C2" s="2"/>
      <c r="D2" s="2"/>
      <c r="E2" s="2"/>
      <c r="F2" s="2"/>
      <c r="G2" s="2"/>
    </row>
    <row r="3" spans="2:10" ht="16.5" thickBot="1" x14ac:dyDescent="0.3">
      <c r="B3" s="60"/>
      <c r="C3" s="179" t="s">
        <v>125</v>
      </c>
      <c r="D3" s="180"/>
      <c r="E3" s="180"/>
      <c r="F3" s="180"/>
      <c r="G3" s="91" t="s">
        <v>275</v>
      </c>
    </row>
    <row r="4" spans="2:10" ht="24.95" customHeight="1" thickTop="1" x14ac:dyDescent="0.25">
      <c r="B4" s="337" t="s">
        <v>631</v>
      </c>
      <c r="C4" s="337"/>
      <c r="D4" s="337"/>
      <c r="E4" s="337"/>
      <c r="F4" s="337"/>
      <c r="G4" s="337"/>
    </row>
    <row r="5" spans="2:10" ht="15.75" x14ac:dyDescent="0.25">
      <c r="B5" s="336" t="s">
        <v>102</v>
      </c>
      <c r="C5" s="334" t="s">
        <v>114</v>
      </c>
      <c r="D5" s="334" t="s">
        <v>699</v>
      </c>
      <c r="E5" s="334"/>
      <c r="F5" s="334" t="s">
        <v>700</v>
      </c>
      <c r="G5" s="334"/>
    </row>
    <row r="6" spans="2:10" ht="31.5" customHeight="1" x14ac:dyDescent="0.25">
      <c r="B6" s="336"/>
      <c r="C6" s="334"/>
      <c r="D6" s="97" t="s">
        <v>120</v>
      </c>
      <c r="E6" s="97" t="s">
        <v>121</v>
      </c>
      <c r="F6" s="97" t="s">
        <v>122</v>
      </c>
      <c r="G6" s="97" t="s">
        <v>27</v>
      </c>
    </row>
    <row r="7" spans="2:10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10" ht="15.75" x14ac:dyDescent="0.25">
      <c r="B8" s="173" t="s">
        <v>257</v>
      </c>
      <c r="C8" s="112" t="s">
        <v>124</v>
      </c>
      <c r="D8" s="102">
        <v>432725</v>
      </c>
      <c r="E8" s="114">
        <v>13</v>
      </c>
      <c r="F8" s="102">
        <v>494854</v>
      </c>
      <c r="G8" s="114">
        <v>13</v>
      </c>
      <c r="I8" s="15"/>
    </row>
    <row r="9" spans="2:10" ht="15.75" x14ac:dyDescent="0.25">
      <c r="B9" s="173" t="s">
        <v>258</v>
      </c>
      <c r="C9" s="112" t="s">
        <v>123</v>
      </c>
      <c r="D9" s="102">
        <v>0</v>
      </c>
      <c r="E9" s="114">
        <v>0</v>
      </c>
      <c r="F9" s="102">
        <v>0</v>
      </c>
      <c r="G9" s="114">
        <v>0</v>
      </c>
      <c r="I9" s="15"/>
    </row>
    <row r="10" spans="2:10" ht="20.100000000000001" customHeight="1" x14ac:dyDescent="0.25">
      <c r="B10" s="334" t="s">
        <v>18</v>
      </c>
      <c r="C10" s="334"/>
      <c r="D10" s="105">
        <f>D8-D9</f>
        <v>432725</v>
      </c>
      <c r="E10" s="97">
        <f t="shared" ref="E10:G10" si="0">E8+E9</f>
        <v>13</v>
      </c>
      <c r="F10" s="105">
        <f>F8-F9</f>
        <v>494854</v>
      </c>
      <c r="G10" s="97">
        <f t="shared" si="0"/>
        <v>13</v>
      </c>
      <c r="I10" s="27"/>
      <c r="J10" s="27"/>
    </row>
    <row r="11" spans="2:10" x14ac:dyDescent="0.25">
      <c r="I11" s="27"/>
      <c r="J11" s="27"/>
    </row>
  </sheetData>
  <mergeCells count="6">
    <mergeCell ref="B4:G4"/>
    <mergeCell ref="B5:B6"/>
    <mergeCell ref="B10:C10"/>
    <mergeCell ref="C5:C6"/>
    <mergeCell ref="D5:E5"/>
    <mergeCell ref="F5:G5"/>
  </mergeCells>
  <pageMargins left="0.7" right="0.7" top="0.75" bottom="0.75" header="0.3" footer="0.3"/>
  <pageSetup paperSize="9" orientation="landscape" r:id="rId1"/>
  <ignoredErrors>
    <ignoredError sqref="D10 E10:F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K45"/>
  <sheetViews>
    <sheetView workbookViewId="0"/>
  </sheetViews>
  <sheetFormatPr defaultColWidth="9.140625" defaultRowHeight="15" x14ac:dyDescent="0.25"/>
  <cols>
    <col min="2" max="2" width="7.42578125" customWidth="1"/>
    <col min="3" max="3" width="17.42578125" customWidth="1"/>
    <col min="4" max="4" width="13.85546875" customWidth="1"/>
    <col min="5" max="5" width="12.140625" customWidth="1"/>
    <col min="6" max="6" width="14.85546875" customWidth="1"/>
    <col min="7" max="7" width="15.140625" customWidth="1"/>
    <col min="8" max="8" width="16.140625" customWidth="1"/>
  </cols>
  <sheetData>
    <row r="2" spans="2:11" x14ac:dyDescent="0.25">
      <c r="J2" s="52"/>
    </row>
    <row r="3" spans="2:11" ht="16.5" thickBot="1" x14ac:dyDescent="0.3">
      <c r="C3" s="18" t="s">
        <v>6</v>
      </c>
      <c r="D3" s="1"/>
      <c r="E3" s="1"/>
      <c r="F3" s="1"/>
      <c r="G3" s="1"/>
      <c r="H3" s="75" t="s">
        <v>271</v>
      </c>
    </row>
    <row r="4" spans="2:11" ht="24.95" customHeight="1" thickTop="1" x14ac:dyDescent="0.25">
      <c r="B4" s="330" t="s">
        <v>550</v>
      </c>
      <c r="C4" s="330"/>
      <c r="D4" s="330"/>
      <c r="E4" s="330"/>
      <c r="F4" s="330"/>
      <c r="G4" s="330"/>
      <c r="H4" s="330"/>
    </row>
    <row r="5" spans="2:11" ht="15.75" x14ac:dyDescent="0.25">
      <c r="B5" s="328" t="s">
        <v>102</v>
      </c>
      <c r="C5" s="328" t="s">
        <v>0</v>
      </c>
      <c r="D5" s="328" t="s">
        <v>544</v>
      </c>
      <c r="E5" s="328"/>
      <c r="F5" s="328" t="s">
        <v>696</v>
      </c>
      <c r="G5" s="328"/>
      <c r="H5" s="63" t="s">
        <v>1</v>
      </c>
    </row>
    <row r="6" spans="2:11" ht="15.75" x14ac:dyDescent="0.25">
      <c r="B6" s="328"/>
      <c r="C6" s="328"/>
      <c r="D6" s="63" t="s">
        <v>2</v>
      </c>
      <c r="E6" s="63" t="s">
        <v>20</v>
      </c>
      <c r="F6" s="63" t="s">
        <v>2</v>
      </c>
      <c r="G6" s="63" t="s">
        <v>20</v>
      </c>
      <c r="H6" s="63" t="s">
        <v>349</v>
      </c>
    </row>
    <row r="7" spans="2:11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1" ht="15.75" x14ac:dyDescent="0.25">
      <c r="B8" s="65" t="s">
        <v>257</v>
      </c>
      <c r="C8" s="70" t="s">
        <v>3</v>
      </c>
      <c r="D8" s="68">
        <v>125094</v>
      </c>
      <c r="E8" s="71">
        <f>D8/D10*100</f>
        <v>3.4963758647377072</v>
      </c>
      <c r="F8" s="68">
        <v>161479</v>
      </c>
      <c r="G8" s="71">
        <f>F8/F10*100</f>
        <v>4.0225010356484781</v>
      </c>
      <c r="H8" s="74">
        <f>F8/D8*100</f>
        <v>129.0861272323213</v>
      </c>
    </row>
    <row r="9" spans="2:11" ht="15.75" x14ac:dyDescent="0.25">
      <c r="B9" s="65" t="s">
        <v>258</v>
      </c>
      <c r="C9" s="66" t="s">
        <v>4</v>
      </c>
      <c r="D9" s="68">
        <v>3452725</v>
      </c>
      <c r="E9" s="71">
        <f>D9/D10*100</f>
        <v>96.503624135262285</v>
      </c>
      <c r="F9" s="68">
        <v>3852914</v>
      </c>
      <c r="G9" s="71">
        <f>F9/F10*100</f>
        <v>95.977498964351526</v>
      </c>
      <c r="H9" s="74">
        <f>F9/D9*100</f>
        <v>111.59052632341123</v>
      </c>
    </row>
    <row r="10" spans="2:11" ht="15.75" x14ac:dyDescent="0.25">
      <c r="B10" s="328" t="s">
        <v>18</v>
      </c>
      <c r="C10" s="328"/>
      <c r="D10" s="69">
        <f t="shared" ref="D10:G10" si="0">SUM(D8:D9)</f>
        <v>3577819</v>
      </c>
      <c r="E10" s="63">
        <f t="shared" si="0"/>
        <v>99.999999999999986</v>
      </c>
      <c r="F10" s="69">
        <f t="shared" si="0"/>
        <v>4014393</v>
      </c>
      <c r="G10" s="72">
        <f t="shared" si="0"/>
        <v>100</v>
      </c>
      <c r="H10" s="72">
        <f>F10/D10*100</f>
        <v>112.20223829098117</v>
      </c>
      <c r="J10" s="15"/>
      <c r="K10" s="15"/>
    </row>
    <row r="11" spans="2:11" ht="21" customHeight="1" x14ac:dyDescent="0.25"/>
    <row r="12" spans="2:11" ht="19.5" customHeight="1" x14ac:dyDescent="0.25"/>
    <row r="13" spans="2:11" x14ac:dyDescent="0.25">
      <c r="F13" s="15"/>
    </row>
    <row r="45" spans="6:6" x14ac:dyDescent="0.25">
      <c r="F45" s="287"/>
    </row>
  </sheetData>
  <mergeCells count="6">
    <mergeCell ref="B10:C10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F10 D10" formulaRange="1"/>
    <ignoredError sqref="G10" evalError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M29"/>
  <sheetViews>
    <sheetView workbookViewId="0">
      <selection activeCell="J25" sqref="J25"/>
    </sheetView>
  </sheetViews>
  <sheetFormatPr defaultRowHeight="15" x14ac:dyDescent="0.25"/>
  <cols>
    <col min="2" max="2" width="7.5703125" customWidth="1"/>
    <col min="3" max="3" width="50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3" ht="16.5" thickBot="1" x14ac:dyDescent="0.3">
      <c r="B3" s="60"/>
      <c r="C3" s="82"/>
      <c r="D3" s="81"/>
      <c r="E3" s="81"/>
      <c r="F3" s="81"/>
      <c r="G3" s="81"/>
      <c r="H3" s="91" t="s">
        <v>275</v>
      </c>
    </row>
    <row r="4" spans="2:13" ht="24.95" customHeight="1" thickTop="1" x14ac:dyDescent="0.25">
      <c r="B4" s="337" t="s">
        <v>632</v>
      </c>
      <c r="C4" s="337"/>
      <c r="D4" s="337"/>
      <c r="E4" s="337"/>
      <c r="F4" s="337"/>
      <c r="G4" s="337"/>
      <c r="H4" s="337"/>
    </row>
    <row r="5" spans="2:13" ht="15.95" customHeight="1" x14ac:dyDescent="0.25">
      <c r="B5" s="332" t="s">
        <v>102</v>
      </c>
      <c r="C5" s="334" t="s">
        <v>126</v>
      </c>
      <c r="D5" s="334" t="s">
        <v>699</v>
      </c>
      <c r="E5" s="334"/>
      <c r="F5" s="334" t="s">
        <v>700</v>
      </c>
      <c r="G5" s="334"/>
      <c r="H5" s="183" t="s">
        <v>1</v>
      </c>
    </row>
    <row r="6" spans="2:13" ht="21" customHeight="1" x14ac:dyDescent="0.25">
      <c r="B6" s="332"/>
      <c r="C6" s="334"/>
      <c r="D6" s="177" t="s">
        <v>127</v>
      </c>
      <c r="E6" s="320" t="s">
        <v>128</v>
      </c>
      <c r="F6" s="177" t="s">
        <v>129</v>
      </c>
      <c r="G6" s="320" t="s">
        <v>130</v>
      </c>
      <c r="H6" s="131" t="s">
        <v>349</v>
      </c>
    </row>
    <row r="7" spans="2:13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68">
        <v>7</v>
      </c>
    </row>
    <row r="8" spans="2:13" ht="19.350000000000001" customHeight="1" x14ac:dyDescent="0.25">
      <c r="B8" s="108"/>
      <c r="C8" s="135" t="s">
        <v>378</v>
      </c>
      <c r="D8" s="181"/>
      <c r="E8" s="181"/>
      <c r="F8" s="181"/>
      <c r="G8" s="132"/>
      <c r="H8" s="132"/>
    </row>
    <row r="9" spans="2:13" ht="17.45" customHeight="1" x14ac:dyDescent="0.25">
      <c r="B9" s="100" t="s">
        <v>257</v>
      </c>
      <c r="C9" s="101" t="s">
        <v>592</v>
      </c>
      <c r="D9" s="68">
        <v>71574</v>
      </c>
      <c r="E9" s="103">
        <f>D9/D23*100</f>
        <v>6.398871386922786</v>
      </c>
      <c r="F9" s="102">
        <v>101290</v>
      </c>
      <c r="G9" s="103">
        <f>F9/F23*100</f>
        <v>7.9318156724032489</v>
      </c>
      <c r="H9" s="104">
        <f>F9/D9*100</f>
        <v>141.51786961745884</v>
      </c>
      <c r="J9" s="15"/>
      <c r="K9" s="314"/>
      <c r="L9" s="315"/>
      <c r="M9" s="315"/>
    </row>
    <row r="10" spans="2:13" ht="15.75" x14ac:dyDescent="0.25">
      <c r="B10" s="100" t="s">
        <v>258</v>
      </c>
      <c r="C10" s="101" t="s">
        <v>593</v>
      </c>
      <c r="D10" s="68">
        <v>542213</v>
      </c>
      <c r="E10" s="103">
        <f>D10/D$23*100</f>
        <v>48.475022372894685</v>
      </c>
      <c r="F10" s="102">
        <v>592106</v>
      </c>
      <c r="G10" s="103">
        <f>F10/F$23*100</f>
        <v>46.366627016724237</v>
      </c>
      <c r="H10" s="104">
        <f t="shared" ref="H10:H23" si="0">F10/D10*100</f>
        <v>109.20173437376086</v>
      </c>
      <c r="J10" s="15"/>
      <c r="K10" s="314"/>
      <c r="L10" s="316"/>
      <c r="M10" s="316"/>
    </row>
    <row r="11" spans="2:13" ht="31.5" x14ac:dyDescent="0.25">
      <c r="B11" s="100" t="s">
        <v>259</v>
      </c>
      <c r="C11" s="101" t="s">
        <v>594</v>
      </c>
      <c r="D11" s="68">
        <v>27228</v>
      </c>
      <c r="E11" s="103">
        <f>D11/D$23*100</f>
        <v>2.4342424640670304</v>
      </c>
      <c r="F11" s="102">
        <v>46574</v>
      </c>
      <c r="G11" s="103">
        <f>F11/F$23*100</f>
        <v>3.6471160344210571</v>
      </c>
      <c r="H11" s="104">
        <f t="shared" si="0"/>
        <v>171.05185838107829</v>
      </c>
      <c r="J11" s="15"/>
      <c r="K11" s="314"/>
      <c r="L11" s="316"/>
      <c r="M11" s="316"/>
    </row>
    <row r="12" spans="2:13" ht="31.5" x14ac:dyDescent="0.25">
      <c r="B12" s="100" t="s">
        <v>260</v>
      </c>
      <c r="C12" s="101" t="s">
        <v>595</v>
      </c>
      <c r="D12" s="68">
        <v>3294</v>
      </c>
      <c r="E12" s="103">
        <f>D12/D$23*100</f>
        <v>0.29449076967227844</v>
      </c>
      <c r="F12" s="102">
        <v>5307</v>
      </c>
      <c r="G12" s="103">
        <f>F12/F$23*100</f>
        <v>0.41558046967562479</v>
      </c>
      <c r="H12" s="104">
        <f t="shared" si="0"/>
        <v>161.11111111111111</v>
      </c>
      <c r="J12" s="15"/>
      <c r="K12" s="314"/>
      <c r="L12" s="316"/>
      <c r="M12" s="316"/>
    </row>
    <row r="13" spans="2:13" ht="31.5" x14ac:dyDescent="0.25">
      <c r="B13" s="100" t="s">
        <v>261</v>
      </c>
      <c r="C13" s="101" t="s">
        <v>605</v>
      </c>
      <c r="D13" s="68">
        <v>28346</v>
      </c>
      <c r="E13" s="103">
        <f>D13/D$23*100</f>
        <v>2.5341940974894972</v>
      </c>
      <c r="F13" s="102">
        <v>21615</v>
      </c>
      <c r="G13" s="103">
        <f>F13/F$23*100</f>
        <v>1.6926270684075053</v>
      </c>
      <c r="H13" s="104">
        <f t="shared" si="0"/>
        <v>76.254145205672756</v>
      </c>
      <c r="J13" s="15"/>
      <c r="K13" s="314"/>
      <c r="L13" s="316"/>
      <c r="M13" s="316"/>
    </row>
    <row r="14" spans="2:13" ht="15.75" x14ac:dyDescent="0.25">
      <c r="B14" s="334" t="s">
        <v>131</v>
      </c>
      <c r="C14" s="334"/>
      <c r="D14" s="69">
        <f>SUM(D9:D13)</f>
        <v>672655</v>
      </c>
      <c r="E14" s="165">
        <f>D14/D23*100</f>
        <v>60.136821091046279</v>
      </c>
      <c r="F14" s="105">
        <f>SUM(F9:F13)</f>
        <v>766892</v>
      </c>
      <c r="G14" s="165">
        <f>F14/F23*100</f>
        <v>60.053766261631672</v>
      </c>
      <c r="H14" s="106">
        <f t="shared" si="0"/>
        <v>114.00970779968928</v>
      </c>
      <c r="J14" s="15"/>
      <c r="K14" s="314"/>
      <c r="L14" s="315"/>
      <c r="M14" s="315"/>
    </row>
    <row r="15" spans="2:13" ht="15.75" x14ac:dyDescent="0.25">
      <c r="B15" s="108"/>
      <c r="C15" s="135" t="s">
        <v>596</v>
      </c>
      <c r="D15" s="182"/>
      <c r="E15" s="103"/>
      <c r="F15" s="143"/>
      <c r="G15" s="103"/>
      <c r="H15" s="104"/>
      <c r="J15" s="15"/>
      <c r="K15" s="47"/>
    </row>
    <row r="16" spans="2:13" ht="17.100000000000001" customHeight="1" x14ac:dyDescent="0.25">
      <c r="B16" s="111" t="s">
        <v>262</v>
      </c>
      <c r="C16" s="101" t="s">
        <v>597</v>
      </c>
      <c r="D16" s="68">
        <v>390299</v>
      </c>
      <c r="E16" s="103">
        <f t="shared" ref="E16:E21" si="1">D16/D$23*100</f>
        <v>34.893580119101578</v>
      </c>
      <c r="F16" s="102">
        <v>421804</v>
      </c>
      <c r="G16" s="103">
        <f>F16/F$23*100</f>
        <v>33.030620770879452</v>
      </c>
      <c r="H16" s="104">
        <f t="shared" si="0"/>
        <v>108.07201658215881</v>
      </c>
      <c r="J16" s="15"/>
      <c r="K16" s="314"/>
      <c r="L16" s="315"/>
      <c r="M16" s="315"/>
    </row>
    <row r="17" spans="2:13" ht="17.100000000000001" customHeight="1" x14ac:dyDescent="0.25">
      <c r="B17" s="111" t="s">
        <v>263</v>
      </c>
      <c r="C17" s="101" t="s">
        <v>665</v>
      </c>
      <c r="D17" s="68">
        <v>38331</v>
      </c>
      <c r="E17" s="103">
        <f t="shared" si="1"/>
        <v>3.4268748306946284</v>
      </c>
      <c r="F17" s="102">
        <v>42101</v>
      </c>
      <c r="G17" s="103">
        <f>F17/F$23*100</f>
        <v>3.2968444231794765</v>
      </c>
      <c r="H17" s="104">
        <f t="shared" si="0"/>
        <v>109.83538128407817</v>
      </c>
      <c r="J17" s="15"/>
      <c r="K17" s="314"/>
      <c r="L17" s="316"/>
      <c r="M17" s="316"/>
    </row>
    <row r="18" spans="2:13" ht="17.100000000000001" customHeight="1" x14ac:dyDescent="0.25">
      <c r="B18" s="111" t="s">
        <v>264</v>
      </c>
      <c r="C18" s="101" t="s">
        <v>606</v>
      </c>
      <c r="D18" s="68">
        <v>-21995</v>
      </c>
      <c r="E18" s="103">
        <f t="shared" si="1"/>
        <v>-1.9664008739956784</v>
      </c>
      <c r="F18" s="102">
        <v>-189</v>
      </c>
      <c r="G18" s="103">
        <f t="shared" ref="G18:G21" si="2">F18/F$23*100</f>
        <v>-1.4800208925700602E-2</v>
      </c>
      <c r="H18" s="104">
        <f>F18/D18*100</f>
        <v>0.85928620140941125</v>
      </c>
      <c r="J18" s="15"/>
      <c r="K18" s="314"/>
      <c r="L18" s="316"/>
      <c r="M18" s="316"/>
    </row>
    <row r="19" spans="2:13" ht="17.100000000000001" customHeight="1" x14ac:dyDescent="0.25">
      <c r="B19" s="100" t="s">
        <v>265</v>
      </c>
      <c r="C19" s="101" t="s">
        <v>609</v>
      </c>
      <c r="D19" s="68">
        <v>406</v>
      </c>
      <c r="E19" s="103">
        <f t="shared" si="1"/>
        <v>3.629728369366881E-2</v>
      </c>
      <c r="F19" s="102">
        <v>414</v>
      </c>
      <c r="G19" s="103">
        <f t="shared" si="2"/>
        <v>3.2419505265820367E-2</v>
      </c>
      <c r="H19" s="104">
        <f>F19/D19*100</f>
        <v>101.97044334975369</v>
      </c>
      <c r="J19" s="15"/>
      <c r="K19" s="314"/>
      <c r="L19" s="316"/>
      <c r="M19" s="316"/>
    </row>
    <row r="20" spans="2:13" ht="17.100000000000001" customHeight="1" x14ac:dyDescent="0.25">
      <c r="B20" s="100" t="s">
        <v>266</v>
      </c>
      <c r="C20" s="101" t="s">
        <v>608</v>
      </c>
      <c r="D20" s="68">
        <v>2101</v>
      </c>
      <c r="E20" s="103">
        <f t="shared" si="1"/>
        <v>0.18783397300590679</v>
      </c>
      <c r="F20" s="102">
        <v>11796</v>
      </c>
      <c r="G20" s="103">
        <f t="shared" si="2"/>
        <v>0.92372097612467874</v>
      </c>
      <c r="H20" s="104">
        <f t="shared" ref="H20:H21" si="3">F20/D20*100</f>
        <v>561.44693003331747</v>
      </c>
      <c r="J20" s="15"/>
      <c r="K20" s="314"/>
      <c r="L20" s="316"/>
      <c r="M20" s="316"/>
    </row>
    <row r="21" spans="2:13" ht="17.100000000000001" customHeight="1" x14ac:dyDescent="0.25">
      <c r="B21" s="100" t="s">
        <v>267</v>
      </c>
      <c r="C21" s="101" t="s">
        <v>607</v>
      </c>
      <c r="D21" s="68">
        <v>36744</v>
      </c>
      <c r="E21" s="103">
        <f t="shared" si="1"/>
        <v>3.2849935764536125</v>
      </c>
      <c r="F21" s="102">
        <v>34191</v>
      </c>
      <c r="G21" s="103">
        <f t="shared" si="2"/>
        <v>2.6774282718445992</v>
      </c>
      <c r="H21" s="104">
        <f t="shared" si="3"/>
        <v>93.051926845199219</v>
      </c>
      <c r="J21" s="15"/>
      <c r="K21" s="314"/>
      <c r="L21" s="316"/>
      <c r="M21" s="316"/>
    </row>
    <row r="22" spans="2:13" ht="15.75" x14ac:dyDescent="0.25">
      <c r="B22" s="334" t="s">
        <v>321</v>
      </c>
      <c r="C22" s="334"/>
      <c r="D22" s="105">
        <f>SUM(D16:D21)</f>
        <v>445886</v>
      </c>
      <c r="E22" s="165">
        <f>D22/D23*100</f>
        <v>39.863178908953714</v>
      </c>
      <c r="F22" s="105">
        <f>SUM(F16:F21)</f>
        <v>510117</v>
      </c>
      <c r="G22" s="165">
        <f>F22/F23*100</f>
        <v>39.946233738368328</v>
      </c>
      <c r="H22" s="106">
        <f t="shared" si="0"/>
        <v>114.40525156654391</v>
      </c>
      <c r="J22" s="15"/>
      <c r="K22" s="314"/>
      <c r="L22" s="315"/>
      <c r="M22" s="315"/>
    </row>
    <row r="23" spans="2:13" ht="15.75" x14ac:dyDescent="0.25">
      <c r="B23" s="334" t="s">
        <v>322</v>
      </c>
      <c r="C23" s="334"/>
      <c r="D23" s="105">
        <f>D14+D22</f>
        <v>1118541</v>
      </c>
      <c r="E23" s="106">
        <f>E14+E22</f>
        <v>100</v>
      </c>
      <c r="F23" s="105">
        <f>F14+F22</f>
        <v>1277009</v>
      </c>
      <c r="G23" s="106">
        <f>G14+G22</f>
        <v>100</v>
      </c>
      <c r="H23" s="106">
        <f t="shared" si="0"/>
        <v>114.16738411913376</v>
      </c>
      <c r="I23" s="15"/>
      <c r="J23" s="15"/>
      <c r="K23" s="323"/>
      <c r="L23" s="315"/>
      <c r="M23" s="315"/>
    </row>
    <row r="25" spans="2:13" x14ac:dyDescent="0.25">
      <c r="F25" s="15"/>
    </row>
    <row r="26" spans="2:13" x14ac:dyDescent="0.25">
      <c r="D26" s="15"/>
      <c r="F26" s="24"/>
    </row>
    <row r="27" spans="2:13" x14ac:dyDescent="0.25">
      <c r="D27" s="15"/>
    </row>
    <row r="28" spans="2:13" x14ac:dyDescent="0.25">
      <c r="D28" s="15"/>
    </row>
    <row r="29" spans="2:13" x14ac:dyDescent="0.25">
      <c r="D29" s="15"/>
    </row>
  </sheetData>
  <mergeCells count="8">
    <mergeCell ref="B23:C23"/>
    <mergeCell ref="C5:C6"/>
    <mergeCell ref="D5:E5"/>
    <mergeCell ref="F5:G5"/>
    <mergeCell ref="B4:H4"/>
    <mergeCell ref="B5:B6"/>
    <mergeCell ref="B22:C22"/>
    <mergeCell ref="B14:C14"/>
  </mergeCells>
  <pageMargins left="0.7" right="0.7" top="0.75" bottom="0.75" header="0.3" footer="0.3"/>
  <pageSetup orientation="landscape" r:id="rId1"/>
  <ignoredErrors>
    <ignoredError sqref="E14:F14 E22:F22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L23"/>
  <sheetViews>
    <sheetView workbookViewId="0"/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2" ht="16.5" thickBot="1" x14ac:dyDescent="0.3">
      <c r="B3" s="60"/>
      <c r="C3" s="60"/>
      <c r="D3" s="60"/>
      <c r="E3" s="60"/>
      <c r="F3" s="60"/>
      <c r="G3" s="60"/>
      <c r="H3" s="187" t="s">
        <v>273</v>
      </c>
    </row>
    <row r="4" spans="2:12" ht="24.95" customHeight="1" thickTop="1" x14ac:dyDescent="0.25">
      <c r="B4" s="337" t="s">
        <v>633</v>
      </c>
      <c r="C4" s="337"/>
      <c r="D4" s="337"/>
      <c r="E4" s="337"/>
      <c r="F4" s="337"/>
      <c r="G4" s="337"/>
      <c r="H4" s="337"/>
    </row>
    <row r="5" spans="2:12" ht="15.95" customHeight="1" x14ac:dyDescent="0.25">
      <c r="B5" s="332" t="s">
        <v>102</v>
      </c>
      <c r="C5" s="334" t="s">
        <v>133</v>
      </c>
      <c r="D5" s="334" t="s">
        <v>699</v>
      </c>
      <c r="E5" s="334"/>
      <c r="F5" s="343" t="s">
        <v>700</v>
      </c>
      <c r="G5" s="343"/>
      <c r="H5" s="161" t="s">
        <v>1</v>
      </c>
    </row>
    <row r="6" spans="2:12" ht="15.95" customHeight="1" x14ac:dyDescent="0.25">
      <c r="B6" s="332"/>
      <c r="C6" s="334"/>
      <c r="D6" s="184" t="s">
        <v>127</v>
      </c>
      <c r="E6" s="97" t="s">
        <v>34</v>
      </c>
      <c r="F6" s="184" t="s">
        <v>129</v>
      </c>
      <c r="G6" s="97" t="s">
        <v>34</v>
      </c>
      <c r="H6" s="161" t="s">
        <v>349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08"/>
      <c r="C8" s="135" t="s">
        <v>380</v>
      </c>
      <c r="D8" s="181"/>
      <c r="E8" s="135"/>
      <c r="F8" s="181"/>
      <c r="G8" s="132"/>
      <c r="H8" s="132"/>
      <c r="J8" s="15"/>
    </row>
    <row r="9" spans="2:12" ht="15.75" x14ac:dyDescent="0.25">
      <c r="B9" s="100" t="s">
        <v>257</v>
      </c>
      <c r="C9" s="101" t="s">
        <v>23</v>
      </c>
      <c r="D9" s="68">
        <v>46121</v>
      </c>
      <c r="E9" s="103">
        <f>D9/D$21*100</f>
        <v>6.8608345878530752</v>
      </c>
      <c r="F9" s="102">
        <v>72352</v>
      </c>
      <c r="G9" s="103">
        <f>F9/F$21*100</f>
        <v>9.4562820782595178</v>
      </c>
      <c r="H9" s="104">
        <f>F9/D9*100</f>
        <v>156.87430888315518</v>
      </c>
      <c r="J9" s="15"/>
      <c r="K9" s="314"/>
      <c r="L9" s="317"/>
    </row>
    <row r="10" spans="2:12" ht="15.75" x14ac:dyDescent="0.25">
      <c r="B10" s="100" t="s">
        <v>258</v>
      </c>
      <c r="C10" s="101" t="s">
        <v>666</v>
      </c>
      <c r="D10" s="68">
        <v>7107</v>
      </c>
      <c r="E10" s="103">
        <f t="shared" ref="E10:E12" si="0">D10/D$21*100</f>
        <v>1.0572180008211403</v>
      </c>
      <c r="F10" s="102">
        <v>16198</v>
      </c>
      <c r="G10" s="103">
        <f t="shared" ref="G10:G12" si="1">F10/F$21*100</f>
        <v>2.1170507671335645</v>
      </c>
      <c r="H10" s="104">
        <f>F10/D10*100</f>
        <v>227.91613901786971</v>
      </c>
      <c r="J10" s="15"/>
      <c r="K10" s="314"/>
      <c r="L10" s="317"/>
    </row>
    <row r="11" spans="2:12" ht="15.75" x14ac:dyDescent="0.25">
      <c r="B11" s="100" t="s">
        <v>259</v>
      </c>
      <c r="C11" s="101" t="s">
        <v>667</v>
      </c>
      <c r="D11" s="68">
        <v>6887</v>
      </c>
      <c r="E11" s="103">
        <f t="shared" si="0"/>
        <v>1.0244913988539739</v>
      </c>
      <c r="F11" s="102">
        <v>7660</v>
      </c>
      <c r="G11" s="103">
        <f t="shared" si="1"/>
        <v>1.0011488378962283</v>
      </c>
      <c r="H11" s="104">
        <f>F11/D11*100</f>
        <v>111.2240453027443</v>
      </c>
      <c r="J11" s="15"/>
      <c r="K11" s="314"/>
      <c r="L11" s="317"/>
    </row>
    <row r="12" spans="2:12" ht="15.75" x14ac:dyDescent="0.25">
      <c r="B12" s="100" t="s">
        <v>260</v>
      </c>
      <c r="C12" s="101" t="s">
        <v>381</v>
      </c>
      <c r="D12" s="68">
        <v>3319</v>
      </c>
      <c r="E12" s="103">
        <f t="shared" si="0"/>
        <v>0.49372541785920426</v>
      </c>
      <c r="F12" s="102">
        <v>3170</v>
      </c>
      <c r="G12" s="103">
        <f t="shared" si="1"/>
        <v>0.41431355301971851</v>
      </c>
      <c r="H12" s="104">
        <f>F12/D12*100</f>
        <v>95.510695992768902</v>
      </c>
      <c r="J12" s="15"/>
      <c r="K12" s="314"/>
      <c r="L12" s="317"/>
    </row>
    <row r="13" spans="2:12" ht="15.75" x14ac:dyDescent="0.25">
      <c r="B13" s="334" t="s">
        <v>131</v>
      </c>
      <c r="C13" s="334"/>
      <c r="D13" s="185">
        <f>SUM(D9:D12)</f>
        <v>63434</v>
      </c>
      <c r="E13" s="165">
        <f>D13/D21*100</f>
        <v>9.4362694053873941</v>
      </c>
      <c r="F13" s="105">
        <f>SUM(F9:F12)</f>
        <v>99380</v>
      </c>
      <c r="G13" s="165">
        <f>F13/F21*100</f>
        <v>12.988795236309029</v>
      </c>
      <c r="H13" s="106">
        <f>F13/D13*100</f>
        <v>156.66677176277705</v>
      </c>
      <c r="J13" s="15"/>
      <c r="K13" s="314"/>
      <c r="L13" s="317"/>
    </row>
    <row r="14" spans="2:12" ht="15.75" x14ac:dyDescent="0.25">
      <c r="B14" s="108"/>
      <c r="C14" s="135" t="s">
        <v>598</v>
      </c>
      <c r="D14" s="186"/>
      <c r="E14" s="103"/>
      <c r="F14" s="143"/>
      <c r="G14" s="103"/>
      <c r="H14" s="104"/>
      <c r="J14" s="15"/>
      <c r="K14" s="342"/>
      <c r="L14" s="342"/>
    </row>
    <row r="15" spans="2:12" ht="17.25" customHeight="1" x14ac:dyDescent="0.25">
      <c r="B15" s="100" t="s">
        <v>261</v>
      </c>
      <c r="C15" s="101" t="s">
        <v>599</v>
      </c>
      <c r="D15" s="68">
        <v>19670</v>
      </c>
      <c r="E15" s="103">
        <f>D15/D21*100</f>
        <v>2.9260557304280046</v>
      </c>
      <c r="F15" s="102">
        <v>33523</v>
      </c>
      <c r="G15" s="103">
        <f>F15/F21*100</f>
        <v>4.38139849775395</v>
      </c>
      <c r="H15" s="104">
        <f t="shared" ref="H15:H21" si="2">F15/D15*100</f>
        <v>170.4270462633452</v>
      </c>
      <c r="J15" s="15"/>
      <c r="K15" s="314"/>
      <c r="L15" s="317"/>
    </row>
    <row r="16" spans="2:12" ht="15.75" x14ac:dyDescent="0.25">
      <c r="B16" s="100" t="s">
        <v>262</v>
      </c>
      <c r="C16" s="101" t="s">
        <v>597</v>
      </c>
      <c r="D16" s="68">
        <v>101473</v>
      </c>
      <c r="E16" s="103">
        <f>D16/D$21*100</f>
        <v>15.094847642792114</v>
      </c>
      <c r="F16" s="102">
        <v>110471</v>
      </c>
      <c r="G16" s="103">
        <f>F16/F$21*100</f>
        <v>14.438369878751203</v>
      </c>
      <c r="H16" s="104">
        <f t="shared" si="2"/>
        <v>108.86738344190081</v>
      </c>
      <c r="J16" s="15"/>
      <c r="K16" s="314"/>
      <c r="L16" s="317"/>
    </row>
    <row r="17" spans="2:12" ht="15.75" x14ac:dyDescent="0.25">
      <c r="B17" s="100" t="s">
        <v>263</v>
      </c>
      <c r="C17" s="101" t="s">
        <v>600</v>
      </c>
      <c r="D17" s="68">
        <v>213402</v>
      </c>
      <c r="E17" s="103">
        <f>D17/D$21*100</f>
        <v>31.745101422714644</v>
      </c>
      <c r="F17" s="102">
        <v>235549</v>
      </c>
      <c r="G17" s="103">
        <f>F17/F$21*100</f>
        <v>30.785849558435856</v>
      </c>
      <c r="H17" s="104">
        <f t="shared" si="2"/>
        <v>110.3780658100674</v>
      </c>
      <c r="J17" s="15"/>
      <c r="K17" s="314"/>
      <c r="L17" s="317"/>
    </row>
    <row r="18" spans="2:12" ht="15.75" x14ac:dyDescent="0.25">
      <c r="B18" s="100" t="s">
        <v>264</v>
      </c>
      <c r="C18" s="101" t="s">
        <v>423</v>
      </c>
      <c r="D18" s="68">
        <v>50220</v>
      </c>
      <c r="E18" s="103">
        <f>D18/D$21*100</f>
        <v>7.4705906854140514</v>
      </c>
      <c r="F18" s="102">
        <v>55781</v>
      </c>
      <c r="G18" s="103">
        <f>F18/F$21*100</f>
        <v>7.2904808520482378</v>
      </c>
      <c r="H18" s="104">
        <f t="shared" si="2"/>
        <v>111.07327757865393</v>
      </c>
      <c r="J18" s="15"/>
      <c r="K18" s="314"/>
      <c r="L18" s="317"/>
    </row>
    <row r="19" spans="2:12" ht="15.75" x14ac:dyDescent="0.25">
      <c r="B19" s="100" t="s">
        <v>265</v>
      </c>
      <c r="C19" s="101" t="s">
        <v>601</v>
      </c>
      <c r="D19" s="68">
        <v>224037</v>
      </c>
      <c r="E19" s="103">
        <f>D19/D$21*100</f>
        <v>33.327135113263793</v>
      </c>
      <c r="F19" s="102">
        <v>230417</v>
      </c>
      <c r="G19" s="103">
        <f>F19/F$21*100</f>
        <v>30.115105976701724</v>
      </c>
      <c r="H19" s="104">
        <f t="shared" si="2"/>
        <v>102.84774389944518</v>
      </c>
      <c r="J19" s="15"/>
      <c r="K19" s="314"/>
      <c r="L19" s="317"/>
    </row>
    <row r="20" spans="2:12" ht="15.75" x14ac:dyDescent="0.25">
      <c r="B20" s="334" t="s">
        <v>132</v>
      </c>
      <c r="C20" s="334"/>
      <c r="D20" s="141">
        <f>SUM(D15:D19)</f>
        <v>608802</v>
      </c>
      <c r="E20" s="165">
        <f>D20/D21*100</f>
        <v>90.563730594612608</v>
      </c>
      <c r="F20" s="105">
        <f>SUM(F15:F19)</f>
        <v>665741</v>
      </c>
      <c r="G20" s="165">
        <f>F20/F21*100</f>
        <v>87.011204763690969</v>
      </c>
      <c r="H20" s="106">
        <f t="shared" si="2"/>
        <v>109.35263024760103</v>
      </c>
      <c r="J20" s="15"/>
      <c r="K20" s="314"/>
      <c r="L20" s="317"/>
    </row>
    <row r="21" spans="2:12" ht="15.75" x14ac:dyDescent="0.25">
      <c r="B21" s="334" t="s">
        <v>135</v>
      </c>
      <c r="C21" s="334"/>
      <c r="D21" s="141">
        <f>D13+D20</f>
        <v>672236</v>
      </c>
      <c r="E21" s="106">
        <f>E13+E20</f>
        <v>100</v>
      </c>
      <c r="F21" s="105">
        <f>F13+F20</f>
        <v>765121</v>
      </c>
      <c r="G21" s="106">
        <f>G13+G20</f>
        <v>100</v>
      </c>
      <c r="H21" s="106">
        <f t="shared" si="2"/>
        <v>113.81732010781928</v>
      </c>
      <c r="J21" s="15"/>
      <c r="K21" s="314"/>
      <c r="L21" s="317"/>
    </row>
    <row r="23" spans="2:12" x14ac:dyDescent="0.25">
      <c r="F23" s="15"/>
    </row>
  </sheetData>
  <mergeCells count="9">
    <mergeCell ref="B4:H4"/>
    <mergeCell ref="B5:B6"/>
    <mergeCell ref="B13:C13"/>
    <mergeCell ref="B20:C20"/>
    <mergeCell ref="K14:L14"/>
    <mergeCell ref="B21:C21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13:F13 E20:F20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I21"/>
  <sheetViews>
    <sheetView workbookViewId="0">
      <selection activeCell="J25" sqref="J25"/>
    </sheetView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140625" bestFit="1" customWidth="1"/>
    <col min="8" max="8" width="12.5703125" customWidth="1"/>
  </cols>
  <sheetData>
    <row r="2" spans="2:9" ht="15.75" x14ac:dyDescent="0.25">
      <c r="C2" s="9"/>
      <c r="D2" s="4"/>
      <c r="E2" s="11"/>
    </row>
    <row r="3" spans="2:9" ht="16.5" thickBot="1" x14ac:dyDescent="0.3">
      <c r="B3" s="60"/>
      <c r="C3" s="60"/>
      <c r="D3" s="60"/>
      <c r="E3" s="91" t="s">
        <v>532</v>
      </c>
    </row>
    <row r="4" spans="2:9" ht="24.95" customHeight="1" thickTop="1" x14ac:dyDescent="0.25">
      <c r="B4" s="337" t="s">
        <v>634</v>
      </c>
      <c r="C4" s="337"/>
      <c r="D4" s="337"/>
      <c r="E4" s="337"/>
    </row>
    <row r="5" spans="2:9" ht="20.100000000000001" customHeight="1" x14ac:dyDescent="0.25">
      <c r="B5" s="131" t="s">
        <v>102</v>
      </c>
      <c r="C5" s="97" t="s">
        <v>58</v>
      </c>
      <c r="D5" s="97" t="s">
        <v>701</v>
      </c>
      <c r="E5" s="97" t="s">
        <v>696</v>
      </c>
    </row>
    <row r="6" spans="2:9" s="41" customFormat="1" ht="15.75" customHeight="1" x14ac:dyDescent="0.2">
      <c r="B6" s="98">
        <v>1</v>
      </c>
      <c r="C6" s="99">
        <v>2</v>
      </c>
      <c r="D6" s="168">
        <v>3</v>
      </c>
      <c r="E6" s="99">
        <v>4</v>
      </c>
    </row>
    <row r="7" spans="2:9" ht="15.75" x14ac:dyDescent="0.25">
      <c r="B7" s="100" t="s">
        <v>257</v>
      </c>
      <c r="C7" s="101" t="s">
        <v>124</v>
      </c>
      <c r="D7" s="68">
        <v>432725</v>
      </c>
      <c r="E7" s="102">
        <v>494854</v>
      </c>
      <c r="G7" s="15"/>
      <c r="H7" s="26"/>
      <c r="I7" s="15"/>
    </row>
    <row r="8" spans="2:9" ht="15.75" x14ac:dyDescent="0.25">
      <c r="B8" s="100" t="s">
        <v>258</v>
      </c>
      <c r="C8" s="101" t="s">
        <v>249</v>
      </c>
      <c r="D8" s="68">
        <v>27775501</v>
      </c>
      <c r="E8" s="102">
        <v>29991371</v>
      </c>
      <c r="G8" s="15"/>
      <c r="H8" s="26"/>
      <c r="I8" s="15"/>
    </row>
    <row r="9" spans="2:9" ht="15.75" x14ac:dyDescent="0.25">
      <c r="B9" s="100" t="s">
        <v>259</v>
      </c>
      <c r="C9" s="101" t="s">
        <v>250</v>
      </c>
      <c r="D9" s="68">
        <v>3412123</v>
      </c>
      <c r="E9" s="102">
        <v>3825253</v>
      </c>
      <c r="G9" s="15"/>
      <c r="H9" s="26"/>
      <c r="I9" s="15"/>
    </row>
    <row r="10" spans="2:9" ht="15.75" x14ac:dyDescent="0.25">
      <c r="B10" s="100" t="s">
        <v>260</v>
      </c>
      <c r="C10" s="101" t="s">
        <v>251</v>
      </c>
      <c r="D10" s="68">
        <v>609221</v>
      </c>
      <c r="E10" s="102">
        <v>667512</v>
      </c>
      <c r="G10" s="15"/>
      <c r="H10" s="26"/>
      <c r="I10" s="26"/>
    </row>
    <row r="11" spans="2:9" ht="15.75" x14ac:dyDescent="0.25">
      <c r="B11" s="100" t="s">
        <v>261</v>
      </c>
      <c r="C11" s="101" t="s">
        <v>610</v>
      </c>
      <c r="D11" s="68">
        <v>288826</v>
      </c>
      <c r="E11" s="102">
        <v>311333</v>
      </c>
      <c r="G11" s="15"/>
      <c r="H11" s="26"/>
      <c r="I11" s="15"/>
    </row>
    <row r="12" spans="2:9" ht="15.75" x14ac:dyDescent="0.25">
      <c r="B12" s="100" t="s">
        <v>262</v>
      </c>
      <c r="C12" s="101" t="s">
        <v>613</v>
      </c>
      <c r="D12" s="68">
        <v>580961</v>
      </c>
      <c r="E12" s="102">
        <v>623532</v>
      </c>
      <c r="G12" s="15"/>
      <c r="H12" s="26"/>
      <c r="I12" s="15"/>
    </row>
    <row r="13" spans="2:9" ht="15.75" x14ac:dyDescent="0.25">
      <c r="B13" s="100" t="s">
        <v>263</v>
      </c>
      <c r="C13" s="101" t="s">
        <v>612</v>
      </c>
      <c r="D13" s="68">
        <v>919318</v>
      </c>
      <c r="E13" s="102">
        <v>1039516</v>
      </c>
      <c r="G13" s="15"/>
      <c r="H13" s="26"/>
      <c r="I13" s="15"/>
    </row>
    <row r="14" spans="2:9" ht="15.75" x14ac:dyDescent="0.25">
      <c r="B14" s="100" t="s">
        <v>264</v>
      </c>
      <c r="C14" s="101" t="s">
        <v>611</v>
      </c>
      <c r="D14" s="68">
        <v>427043</v>
      </c>
      <c r="E14" s="102">
        <v>455995</v>
      </c>
      <c r="G14" s="15"/>
      <c r="H14" s="26"/>
      <c r="I14" s="15"/>
    </row>
    <row r="15" spans="2:9" ht="15.75" x14ac:dyDescent="0.25">
      <c r="B15" s="100" t="s">
        <v>616</v>
      </c>
      <c r="C15" s="101" t="s">
        <v>208</v>
      </c>
      <c r="D15" s="68">
        <v>487659</v>
      </c>
      <c r="E15" s="102">
        <v>521747</v>
      </c>
      <c r="G15" s="15"/>
      <c r="H15" s="26"/>
      <c r="I15" s="15"/>
    </row>
    <row r="16" spans="2:9" ht="15.75" x14ac:dyDescent="0.25">
      <c r="B16" s="100" t="s">
        <v>266</v>
      </c>
      <c r="C16" s="101" t="s">
        <v>252</v>
      </c>
      <c r="D16" s="270">
        <f>D7/D8*100</f>
        <v>1.557937694805217</v>
      </c>
      <c r="E16" s="324">
        <f>E7/E8*100</f>
        <v>1.6499879248601208</v>
      </c>
      <c r="G16" s="15"/>
    </row>
    <row r="17" spans="2:7" ht="15.75" x14ac:dyDescent="0.25">
      <c r="B17" s="100" t="s">
        <v>267</v>
      </c>
      <c r="C17" s="101" t="s">
        <v>253</v>
      </c>
      <c r="D17" s="270">
        <f>D7/D9*100</f>
        <v>12.681987138212778</v>
      </c>
      <c r="E17" s="324">
        <f>E7/E9*100</f>
        <v>12.936503807722</v>
      </c>
      <c r="G17" s="15"/>
    </row>
    <row r="18" spans="2:7" ht="15.75" x14ac:dyDescent="0.25">
      <c r="B18" s="100" t="s">
        <v>268</v>
      </c>
      <c r="C18" s="101" t="s">
        <v>673</v>
      </c>
      <c r="D18" s="270">
        <f>D12/D8*100</f>
        <v>2.0916310384464354</v>
      </c>
      <c r="E18" s="324">
        <f>E12/E8*100</f>
        <v>2.079038000630248</v>
      </c>
      <c r="G18" s="15"/>
    </row>
    <row r="19" spans="2:7" ht="18.75" customHeight="1" x14ac:dyDescent="0.25">
      <c r="B19" s="100" t="s">
        <v>269</v>
      </c>
      <c r="C19" s="101" t="s">
        <v>674</v>
      </c>
      <c r="D19" s="288">
        <f>D10/D13*100</f>
        <v>66.268799262061663</v>
      </c>
      <c r="E19" s="324">
        <f>E10/E13*100</f>
        <v>64.213730235994447</v>
      </c>
      <c r="G19" s="15"/>
    </row>
    <row r="20" spans="2:7" ht="15.75" x14ac:dyDescent="0.25">
      <c r="B20" s="100" t="s">
        <v>270</v>
      </c>
      <c r="C20" s="101" t="s">
        <v>614</v>
      </c>
      <c r="D20" s="288">
        <f>D15/D13*100</f>
        <v>53.045736078266714</v>
      </c>
      <c r="E20" s="288">
        <f>E15/E13*100</f>
        <v>50.191339046248451</v>
      </c>
      <c r="G20" s="15"/>
    </row>
    <row r="21" spans="2:7" x14ac:dyDescent="0.25">
      <c r="C21" s="188" t="s">
        <v>615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G14"/>
  <sheetViews>
    <sheetView workbookViewId="0">
      <selection activeCell="H24" sqref="H24"/>
    </sheetView>
  </sheetViews>
  <sheetFormatPr defaultRowHeight="15" x14ac:dyDescent="0.25"/>
  <cols>
    <col min="3" max="3" width="30.140625" customWidth="1"/>
    <col min="4" max="5" width="18.140625" customWidth="1"/>
    <col min="6" max="6" width="10" customWidth="1"/>
  </cols>
  <sheetData>
    <row r="3" spans="2:7" ht="16.5" thickBot="1" x14ac:dyDescent="0.3">
      <c r="B3" s="60"/>
      <c r="C3" s="127"/>
      <c r="D3" s="81"/>
      <c r="E3" s="81"/>
      <c r="F3" s="84" t="s">
        <v>271</v>
      </c>
      <c r="G3" s="4"/>
    </row>
    <row r="4" spans="2:7" ht="24.95" customHeight="1" thickTop="1" x14ac:dyDescent="0.25">
      <c r="B4" s="337" t="s">
        <v>635</v>
      </c>
      <c r="C4" s="337"/>
      <c r="D4" s="337"/>
      <c r="E4" s="337"/>
      <c r="F4" s="337"/>
      <c r="G4" s="6"/>
    </row>
    <row r="5" spans="2:7" ht="33.75" customHeight="1" x14ac:dyDescent="0.25">
      <c r="B5" s="131" t="s">
        <v>102</v>
      </c>
      <c r="C5" s="97" t="s">
        <v>58</v>
      </c>
      <c r="D5" s="97" t="s">
        <v>544</v>
      </c>
      <c r="E5" s="97" t="s">
        <v>696</v>
      </c>
      <c r="F5" s="97" t="s">
        <v>680</v>
      </c>
      <c r="G5" s="6"/>
    </row>
    <row r="6" spans="2:7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6"/>
    </row>
    <row r="7" spans="2:7" ht="15.75" customHeight="1" x14ac:dyDescent="0.25">
      <c r="B7" s="111" t="s">
        <v>257</v>
      </c>
      <c r="C7" s="101" t="s">
        <v>136</v>
      </c>
      <c r="D7" s="107">
        <v>6643532</v>
      </c>
      <c r="E7" s="107">
        <v>6681612</v>
      </c>
      <c r="F7" s="104">
        <f>E7/D7*100</f>
        <v>100.57318908074802</v>
      </c>
      <c r="G7" s="6"/>
    </row>
    <row r="8" spans="2:7" ht="15.75" x14ac:dyDescent="0.25">
      <c r="B8" s="111" t="s">
        <v>258</v>
      </c>
      <c r="C8" s="101" t="s">
        <v>137</v>
      </c>
      <c r="D8" s="107">
        <v>3127611</v>
      </c>
      <c r="E8" s="107">
        <v>2856966</v>
      </c>
      <c r="F8" s="104">
        <f>E8/D8*100</f>
        <v>91.346590097042125</v>
      </c>
      <c r="G8" s="6"/>
    </row>
    <row r="9" spans="2:7" ht="15.75" x14ac:dyDescent="0.25">
      <c r="B9" s="334" t="s">
        <v>138</v>
      </c>
      <c r="C9" s="334"/>
      <c r="D9" s="299">
        <f>D7/D8</f>
        <v>2.1241554656253605</v>
      </c>
      <c r="E9" s="299">
        <f>E7/E8</f>
        <v>2.3387089660850005</v>
      </c>
      <c r="F9" s="106"/>
      <c r="G9" s="6"/>
    </row>
    <row r="12" spans="2:7" x14ac:dyDescent="0.25">
      <c r="D12" s="15"/>
    </row>
    <row r="13" spans="2:7" x14ac:dyDescent="0.25">
      <c r="D13" s="15"/>
    </row>
    <row r="14" spans="2:7" x14ac:dyDescent="0.25">
      <c r="D14" s="44"/>
    </row>
  </sheetData>
  <mergeCells count="2">
    <mergeCell ref="B4:F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I18"/>
  <sheetViews>
    <sheetView workbookViewId="0">
      <selection activeCell="H17" sqref="H17"/>
    </sheetView>
  </sheetViews>
  <sheetFormatPr defaultRowHeight="15" x14ac:dyDescent="0.25"/>
  <cols>
    <col min="2" max="2" width="7" customWidth="1"/>
    <col min="3" max="3" width="45.42578125" customWidth="1"/>
    <col min="4" max="4" width="18.140625" customWidth="1"/>
    <col min="5" max="5" width="16.5703125" customWidth="1"/>
    <col min="6" max="6" width="10.85546875" customWidth="1"/>
    <col min="9" max="9" width="11.140625" bestFit="1" customWidth="1"/>
  </cols>
  <sheetData>
    <row r="3" spans="2:9" ht="16.5" thickBot="1" x14ac:dyDescent="0.3">
      <c r="B3" s="60"/>
      <c r="C3" s="60"/>
      <c r="D3" s="60"/>
      <c r="E3" s="60"/>
      <c r="F3" s="190" t="s">
        <v>271</v>
      </c>
    </row>
    <row r="4" spans="2:9" ht="24.95" customHeight="1" thickTop="1" x14ac:dyDescent="0.25">
      <c r="B4" s="344" t="s">
        <v>636</v>
      </c>
      <c r="C4" s="344"/>
      <c r="D4" s="344"/>
      <c r="E4" s="344"/>
      <c r="F4" s="344"/>
    </row>
    <row r="5" spans="2:9" ht="15.75" x14ac:dyDescent="0.25">
      <c r="B5" s="328" t="s">
        <v>102</v>
      </c>
      <c r="C5" s="328" t="s">
        <v>58</v>
      </c>
      <c r="D5" s="328" t="s">
        <v>544</v>
      </c>
      <c r="E5" s="328" t="s">
        <v>696</v>
      </c>
      <c r="F5" s="63" t="s">
        <v>1</v>
      </c>
    </row>
    <row r="6" spans="2:9" ht="15.75" x14ac:dyDescent="0.25">
      <c r="B6" s="328"/>
      <c r="C6" s="328"/>
      <c r="D6" s="328"/>
      <c r="E6" s="328"/>
      <c r="F6" s="63" t="s">
        <v>50</v>
      </c>
    </row>
    <row r="7" spans="2:9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</row>
    <row r="8" spans="2:9" ht="15.75" customHeight="1" x14ac:dyDescent="0.25">
      <c r="B8" s="63" t="s">
        <v>257</v>
      </c>
      <c r="C8" s="63" t="s">
        <v>446</v>
      </c>
      <c r="D8" s="69">
        <f>SUM(D9:D13)</f>
        <v>6643532</v>
      </c>
      <c r="E8" s="69">
        <f>SUM(E9:E13)</f>
        <v>6681612</v>
      </c>
      <c r="F8" s="198">
        <f>E8/D8*100</f>
        <v>100.57318908074802</v>
      </c>
      <c r="H8" s="26"/>
      <c r="I8" s="15"/>
    </row>
    <row r="9" spans="2:9" ht="15.75" customHeight="1" x14ac:dyDescent="0.25">
      <c r="B9" s="65" t="s">
        <v>60</v>
      </c>
      <c r="C9" s="66" t="s">
        <v>447</v>
      </c>
      <c r="D9" s="68">
        <v>1164676</v>
      </c>
      <c r="E9" s="68">
        <v>1220191</v>
      </c>
      <c r="F9" s="197">
        <f t="shared" ref="F9:F13" si="0">E9/D9*100</f>
        <v>104.76656168754228</v>
      </c>
      <c r="H9" s="26"/>
      <c r="I9" s="26"/>
    </row>
    <row r="10" spans="2:9" ht="15.75" customHeight="1" x14ac:dyDescent="0.25">
      <c r="B10" s="65" t="s">
        <v>90</v>
      </c>
      <c r="C10" s="66" t="s">
        <v>448</v>
      </c>
      <c r="D10" s="68">
        <v>3103152</v>
      </c>
      <c r="E10" s="68">
        <v>2747264</v>
      </c>
      <c r="F10" s="197">
        <f t="shared" si="0"/>
        <v>88.531402909042157</v>
      </c>
      <c r="H10" s="26"/>
      <c r="I10" s="26"/>
    </row>
    <row r="11" spans="2:9" ht="15.75" customHeight="1" x14ac:dyDescent="0.25">
      <c r="B11" s="65" t="s">
        <v>285</v>
      </c>
      <c r="C11" s="66" t="s">
        <v>449</v>
      </c>
      <c r="D11" s="68">
        <v>1201900</v>
      </c>
      <c r="E11" s="68">
        <v>1424316</v>
      </c>
      <c r="F11" s="197">
        <f>E11/D11*100</f>
        <v>118.50536650303687</v>
      </c>
      <c r="H11" s="26"/>
      <c r="I11" s="26"/>
    </row>
    <row r="12" spans="2:9" ht="31.5" customHeight="1" x14ac:dyDescent="0.25">
      <c r="B12" s="65" t="s">
        <v>286</v>
      </c>
      <c r="C12" s="66" t="s">
        <v>450</v>
      </c>
      <c r="D12" s="68">
        <v>1109925</v>
      </c>
      <c r="E12" s="68">
        <v>1136003</v>
      </c>
      <c r="F12" s="197">
        <f>E12/D12*100</f>
        <v>102.34952812126946</v>
      </c>
      <c r="H12" s="26"/>
      <c r="I12" s="26"/>
    </row>
    <row r="13" spans="2:9" ht="36.75" customHeight="1" x14ac:dyDescent="0.25">
      <c r="B13" s="65" t="s">
        <v>287</v>
      </c>
      <c r="C13" s="66" t="s">
        <v>483</v>
      </c>
      <c r="D13" s="68">
        <v>63879</v>
      </c>
      <c r="E13" s="68">
        <v>153838</v>
      </c>
      <c r="F13" s="197">
        <f t="shared" si="0"/>
        <v>240.82718890402165</v>
      </c>
      <c r="H13" s="26"/>
      <c r="I13" s="26"/>
    </row>
    <row r="14" spans="2:9" ht="15.75" customHeight="1" x14ac:dyDescent="0.25">
      <c r="B14" s="63" t="s">
        <v>258</v>
      </c>
      <c r="C14" s="63" t="s">
        <v>451</v>
      </c>
      <c r="D14" s="69">
        <f>D15+D16</f>
        <v>0</v>
      </c>
      <c r="E14" s="69">
        <f>E15+E16</f>
        <v>0</v>
      </c>
      <c r="F14" s="198" t="s">
        <v>82</v>
      </c>
      <c r="H14" s="26"/>
      <c r="I14" s="15"/>
    </row>
    <row r="15" spans="2:9" ht="15.75" customHeight="1" x14ac:dyDescent="0.25">
      <c r="B15" s="65" t="s">
        <v>288</v>
      </c>
      <c r="C15" s="66" t="s">
        <v>452</v>
      </c>
      <c r="D15" s="67">
        <v>0</v>
      </c>
      <c r="E15" s="68">
        <v>0</v>
      </c>
      <c r="F15" s="197" t="s">
        <v>82</v>
      </c>
      <c r="H15" s="26"/>
      <c r="I15" s="15"/>
    </row>
    <row r="16" spans="2:9" ht="15.75" customHeight="1" x14ac:dyDescent="0.25">
      <c r="B16" s="65" t="s">
        <v>289</v>
      </c>
      <c r="C16" s="66" t="s">
        <v>453</v>
      </c>
      <c r="D16" s="68">
        <v>0</v>
      </c>
      <c r="E16" s="68">
        <v>0</v>
      </c>
      <c r="F16" s="197" t="s">
        <v>82</v>
      </c>
      <c r="H16" s="26"/>
      <c r="I16" s="15"/>
    </row>
    <row r="17" spans="2:9" ht="15.75" customHeight="1" x14ac:dyDescent="0.25">
      <c r="B17" s="328" t="s">
        <v>454</v>
      </c>
      <c r="C17" s="328"/>
      <c r="D17" s="69">
        <f>D8+D14</f>
        <v>6643532</v>
      </c>
      <c r="E17" s="69">
        <f>E8+E14</f>
        <v>6681612</v>
      </c>
      <c r="F17" s="198">
        <f>E17/D17*100</f>
        <v>100.57318908074802</v>
      </c>
      <c r="H17" s="26"/>
      <c r="I17" s="15"/>
    </row>
    <row r="18" spans="2:9" x14ac:dyDescent="0.25">
      <c r="H18" s="15"/>
    </row>
  </sheetData>
  <mergeCells count="6">
    <mergeCell ref="B17:C17"/>
    <mergeCell ref="B4:F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F11"/>
  <sheetViews>
    <sheetView workbookViewId="0">
      <selection activeCell="J27" sqref="J27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5" width="14.85546875" style="2" customWidth="1"/>
    <col min="6" max="6" width="12.5703125" style="2" customWidth="1"/>
    <col min="7" max="8" width="9.140625" style="2"/>
    <col min="9" max="9" width="10.140625" style="2" bestFit="1" customWidth="1"/>
    <col min="10" max="16384" width="9.140625" style="2"/>
  </cols>
  <sheetData>
    <row r="3" spans="2:6" ht="16.5" thickBot="1" x14ac:dyDescent="0.3">
      <c r="B3" s="78"/>
      <c r="C3" s="78"/>
      <c r="D3" s="78"/>
      <c r="E3" s="78"/>
      <c r="F3" s="84" t="s">
        <v>271</v>
      </c>
    </row>
    <row r="4" spans="2:6" ht="24.95" customHeight="1" thickTop="1" x14ac:dyDescent="0.25">
      <c r="B4" s="344" t="s">
        <v>637</v>
      </c>
      <c r="C4" s="344"/>
      <c r="D4" s="344"/>
      <c r="E4" s="344"/>
      <c r="F4" s="344"/>
    </row>
    <row r="5" spans="2:6" x14ac:dyDescent="0.25">
      <c r="B5" s="328" t="s">
        <v>102</v>
      </c>
      <c r="C5" s="328" t="s">
        <v>58</v>
      </c>
      <c r="D5" s="328" t="s">
        <v>544</v>
      </c>
      <c r="E5" s="328" t="s">
        <v>696</v>
      </c>
      <c r="F5" s="63" t="s">
        <v>1</v>
      </c>
    </row>
    <row r="6" spans="2:6" x14ac:dyDescent="0.25">
      <c r="B6" s="328"/>
      <c r="C6" s="328"/>
      <c r="D6" s="328"/>
      <c r="E6" s="328"/>
      <c r="F6" s="63" t="s">
        <v>50</v>
      </c>
    </row>
    <row r="7" spans="2:6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</row>
    <row r="8" spans="2:6" ht="15.75" customHeight="1" x14ac:dyDescent="0.25">
      <c r="B8" s="65" t="s">
        <v>257</v>
      </c>
      <c r="C8" s="66" t="s">
        <v>455</v>
      </c>
      <c r="D8" s="68">
        <v>6044233</v>
      </c>
      <c r="E8" s="68">
        <v>6390594</v>
      </c>
      <c r="F8" s="74">
        <f>E8/D8*100</f>
        <v>105.73043759232974</v>
      </c>
    </row>
    <row r="9" spans="2:6" x14ac:dyDescent="0.25">
      <c r="B9" s="65" t="s">
        <v>258</v>
      </c>
      <c r="C9" s="66" t="s">
        <v>456</v>
      </c>
      <c r="D9" s="68">
        <v>3002306</v>
      </c>
      <c r="E9" s="68">
        <v>3868637</v>
      </c>
      <c r="F9" s="74">
        <f t="shared" ref="F9" si="0">E9/D9*100</f>
        <v>128.85551972383894</v>
      </c>
    </row>
    <row r="10" spans="2:6" ht="33" customHeight="1" x14ac:dyDescent="0.25">
      <c r="B10" s="65" t="s">
        <v>259</v>
      </c>
      <c r="C10" s="66" t="s">
        <v>457</v>
      </c>
      <c r="D10" s="68">
        <v>2916622</v>
      </c>
      <c r="E10" s="68">
        <v>3533628</v>
      </c>
      <c r="F10" s="74">
        <f>E10/D10*100</f>
        <v>121.1548153994587</v>
      </c>
    </row>
    <row r="11" spans="2:6" ht="21.75" customHeight="1" x14ac:dyDescent="0.25">
      <c r="B11" s="328" t="s">
        <v>458</v>
      </c>
      <c r="C11" s="328"/>
      <c r="D11" s="69">
        <f>D8-D10</f>
        <v>3127611</v>
      </c>
      <c r="E11" s="69">
        <f>E8-E10</f>
        <v>2856966</v>
      </c>
      <c r="F11" s="72">
        <f>E11/D11*100</f>
        <v>91.346590097042125</v>
      </c>
    </row>
  </sheetData>
  <mergeCells count="6">
    <mergeCell ref="B11:C11"/>
    <mergeCell ref="B4:F4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/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1.140625" customWidth="1"/>
  </cols>
  <sheetData>
    <row r="3" spans="2:11" ht="16.5" thickBot="1" x14ac:dyDescent="0.3">
      <c r="F3" s="84" t="s">
        <v>271</v>
      </c>
    </row>
    <row r="4" spans="2:11" ht="24.95" customHeight="1" thickTop="1" x14ac:dyDescent="0.25">
      <c r="B4" s="345" t="s">
        <v>638</v>
      </c>
      <c r="C4" s="345"/>
      <c r="D4" s="345"/>
      <c r="E4" s="345"/>
      <c r="F4" s="345"/>
    </row>
    <row r="5" spans="2:11" ht="30" customHeight="1" x14ac:dyDescent="0.25">
      <c r="B5" s="63" t="s">
        <v>102</v>
      </c>
      <c r="C5" s="63" t="s">
        <v>58</v>
      </c>
      <c r="D5" s="63" t="s">
        <v>544</v>
      </c>
      <c r="E5" s="63" t="s">
        <v>696</v>
      </c>
      <c r="F5" s="63" t="s">
        <v>680</v>
      </c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>
        <v>5</v>
      </c>
    </row>
    <row r="7" spans="2:11" ht="20.100000000000001" customHeight="1" x14ac:dyDescent="0.25">
      <c r="B7" s="65" t="s">
        <v>257</v>
      </c>
      <c r="C7" s="66" t="s">
        <v>505</v>
      </c>
      <c r="D7" s="74">
        <v>20955674</v>
      </c>
      <c r="E7" s="74">
        <v>22616511</v>
      </c>
      <c r="F7" s="74">
        <f>E7/D7*100</f>
        <v>107.92547641273671</v>
      </c>
      <c r="K7" s="15"/>
    </row>
    <row r="8" spans="2:11" ht="20.100000000000001" customHeight="1" x14ac:dyDescent="0.25">
      <c r="B8" s="65" t="s">
        <v>258</v>
      </c>
      <c r="C8" s="66" t="s">
        <v>506</v>
      </c>
      <c r="D8" s="74">
        <v>13347275</v>
      </c>
      <c r="E8" s="74">
        <v>14334841</v>
      </c>
      <c r="F8" s="74">
        <f>E8/D8*100</f>
        <v>107.39900841182939</v>
      </c>
      <c r="K8" s="15"/>
    </row>
    <row r="9" spans="2:11" ht="20.100000000000001" customHeight="1" x14ac:dyDescent="0.25">
      <c r="B9" s="328" t="s">
        <v>507</v>
      </c>
      <c r="C9" s="328"/>
      <c r="D9" s="292">
        <f>D7/D8</f>
        <v>1.5700338833207528</v>
      </c>
      <c r="E9" s="292">
        <f>E7/E8</f>
        <v>1.5777301610809635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I20"/>
  <sheetViews>
    <sheetView workbookViewId="0">
      <selection activeCell="J23" sqref="J23"/>
    </sheetView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84" t="s">
        <v>271</v>
      </c>
    </row>
    <row r="4" spans="2:9" s="295" customFormat="1" ht="24.95" customHeight="1" thickTop="1" x14ac:dyDescent="0.25">
      <c r="B4" s="346" t="s">
        <v>639</v>
      </c>
      <c r="C4" s="346"/>
      <c r="D4" s="346"/>
      <c r="E4" s="346"/>
      <c r="F4" s="346"/>
      <c r="G4" s="346"/>
      <c r="H4" s="346"/>
      <c r="I4" s="346"/>
    </row>
    <row r="5" spans="2:9" ht="15.75" x14ac:dyDescent="0.25">
      <c r="B5" s="347" t="s">
        <v>102</v>
      </c>
      <c r="C5" s="334" t="s">
        <v>58</v>
      </c>
      <c r="D5" s="334" t="s">
        <v>544</v>
      </c>
      <c r="E5" s="334"/>
      <c r="F5" s="334" t="s">
        <v>696</v>
      </c>
      <c r="G5" s="334"/>
      <c r="H5" s="334" t="s">
        <v>1</v>
      </c>
      <c r="I5" s="334"/>
    </row>
    <row r="6" spans="2:9" ht="31.5" x14ac:dyDescent="0.25">
      <c r="B6" s="347"/>
      <c r="C6" s="334"/>
      <c r="D6" s="97" t="s">
        <v>519</v>
      </c>
      <c r="E6" s="97" t="s">
        <v>520</v>
      </c>
      <c r="F6" s="97" t="s">
        <v>519</v>
      </c>
      <c r="G6" s="97" t="s">
        <v>520</v>
      </c>
      <c r="H6" s="97" t="s">
        <v>349</v>
      </c>
      <c r="I6" s="97" t="s">
        <v>510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296"/>
      <c r="C8" s="294" t="s">
        <v>521</v>
      </c>
      <c r="D8" s="294"/>
      <c r="E8" s="294"/>
      <c r="F8" s="294"/>
      <c r="G8" s="294"/>
      <c r="H8" s="294"/>
      <c r="I8" s="294"/>
    </row>
    <row r="9" spans="2:9" ht="15.75" customHeight="1" x14ac:dyDescent="0.25">
      <c r="B9" s="65" t="s">
        <v>257</v>
      </c>
      <c r="C9" s="66" t="s">
        <v>522</v>
      </c>
      <c r="D9" s="68">
        <v>3279482</v>
      </c>
      <c r="E9" s="68">
        <v>3279482</v>
      </c>
      <c r="F9" s="189">
        <v>3647125</v>
      </c>
      <c r="G9" s="68">
        <v>3647125</v>
      </c>
      <c r="H9" s="197">
        <f>F9/D9*100</f>
        <v>111.21039847146592</v>
      </c>
      <c r="I9" s="197">
        <f>G9/E9*100</f>
        <v>111.21039847146592</v>
      </c>
    </row>
    <row r="10" spans="2:9" ht="15.75" customHeight="1" x14ac:dyDescent="0.25">
      <c r="B10" s="65" t="s">
        <v>258</v>
      </c>
      <c r="C10" s="66" t="s">
        <v>523</v>
      </c>
      <c r="D10" s="68">
        <v>12450315</v>
      </c>
      <c r="E10" s="68">
        <v>11563869</v>
      </c>
      <c r="F10" s="189">
        <v>13128832</v>
      </c>
      <c r="G10" s="68">
        <v>12172716</v>
      </c>
      <c r="H10" s="197">
        <f t="shared" ref="H10:H15" si="0">F10/D10*100</f>
        <v>105.44979785652009</v>
      </c>
      <c r="I10" s="197">
        <f t="shared" ref="I10:I15" si="1">G10/E10*100</f>
        <v>105.26508039826463</v>
      </c>
    </row>
    <row r="11" spans="2:9" ht="28.5" customHeight="1" x14ac:dyDescent="0.25">
      <c r="B11" s="65" t="s">
        <v>259</v>
      </c>
      <c r="C11" s="66" t="s">
        <v>524</v>
      </c>
      <c r="D11" s="68">
        <v>10993114</v>
      </c>
      <c r="E11" s="68">
        <v>5731953</v>
      </c>
      <c r="F11" s="189">
        <v>11625299</v>
      </c>
      <c r="G11" s="68">
        <v>6019154</v>
      </c>
      <c r="H11" s="197">
        <f t="shared" si="0"/>
        <v>105.75073632457554</v>
      </c>
      <c r="I11" s="197">
        <f t="shared" si="1"/>
        <v>105.01052608072676</v>
      </c>
    </row>
    <row r="12" spans="2:9" ht="19.5" customHeight="1" x14ac:dyDescent="0.25">
      <c r="B12" s="65" t="s">
        <v>260</v>
      </c>
      <c r="C12" s="66" t="s">
        <v>537</v>
      </c>
      <c r="D12" s="68">
        <v>49998</v>
      </c>
      <c r="E12" s="68">
        <v>15676</v>
      </c>
      <c r="F12" s="189">
        <v>64188</v>
      </c>
      <c r="G12" s="68">
        <v>22740</v>
      </c>
      <c r="H12" s="197">
        <f t="shared" si="0"/>
        <v>128.38113524540981</v>
      </c>
      <c r="I12" s="197">
        <f t="shared" si="1"/>
        <v>145.06251594794591</v>
      </c>
    </row>
    <row r="13" spans="2:9" ht="15.75" customHeight="1" x14ac:dyDescent="0.25">
      <c r="B13" s="65" t="s">
        <v>261</v>
      </c>
      <c r="C13" s="66" t="s">
        <v>525</v>
      </c>
      <c r="D13" s="68">
        <v>1006304</v>
      </c>
      <c r="E13" s="68">
        <v>257699</v>
      </c>
      <c r="F13" s="189">
        <v>1427821</v>
      </c>
      <c r="G13" s="68">
        <v>658783</v>
      </c>
      <c r="H13" s="197">
        <f t="shared" si="0"/>
        <v>141.88764031545139</v>
      </c>
      <c r="I13" s="197">
        <f t="shared" si="1"/>
        <v>255.64049530653978</v>
      </c>
    </row>
    <row r="14" spans="2:9" ht="15.75" customHeight="1" x14ac:dyDescent="0.25">
      <c r="B14" s="65" t="s">
        <v>262</v>
      </c>
      <c r="C14" s="66" t="s">
        <v>526</v>
      </c>
      <c r="D14" s="68">
        <v>685877</v>
      </c>
      <c r="E14" s="68">
        <v>106995</v>
      </c>
      <c r="F14" s="189">
        <v>594513</v>
      </c>
      <c r="G14" s="68">
        <v>95993</v>
      </c>
      <c r="H14" s="197">
        <f t="shared" si="0"/>
        <v>86.679244237669437</v>
      </c>
      <c r="I14" s="197">
        <f t="shared" si="1"/>
        <v>89.717276508248048</v>
      </c>
    </row>
    <row r="15" spans="2:9" ht="24.95" customHeight="1" x14ac:dyDescent="0.25">
      <c r="B15" s="276"/>
      <c r="C15" s="276" t="s">
        <v>527</v>
      </c>
      <c r="D15" s="69">
        <f>SUM(D9:D14)</f>
        <v>28465090</v>
      </c>
      <c r="E15" s="69">
        <f>SUM(E9:E14)</f>
        <v>20955674</v>
      </c>
      <c r="F15" s="185">
        <f>SUM(F9:F14)</f>
        <v>30487778</v>
      </c>
      <c r="G15" s="69">
        <f>SUM(G9:G14)</f>
        <v>22616511</v>
      </c>
      <c r="H15" s="198">
        <f t="shared" si="0"/>
        <v>107.10585492615692</v>
      </c>
      <c r="I15" s="198">
        <f t="shared" si="1"/>
        <v>107.92547641273671</v>
      </c>
    </row>
    <row r="20" spans="7:7" x14ac:dyDescent="0.25">
      <c r="G20" s="1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I16"/>
  <sheetViews>
    <sheetView workbookViewId="0">
      <selection activeCell="K16" sqref="K16"/>
    </sheetView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  <col min="11" max="11" width="9.85546875" bestFit="1" customWidth="1"/>
  </cols>
  <sheetData>
    <row r="3" spans="2:9" ht="16.5" thickBot="1" x14ac:dyDescent="0.3">
      <c r="I3" s="84" t="s">
        <v>271</v>
      </c>
    </row>
    <row r="4" spans="2:9" ht="24.95" customHeight="1" thickTop="1" x14ac:dyDescent="0.25">
      <c r="B4" s="348" t="s">
        <v>640</v>
      </c>
      <c r="C4" s="348"/>
      <c r="D4" s="348"/>
      <c r="E4" s="348"/>
      <c r="F4" s="348"/>
      <c r="G4" s="348"/>
      <c r="H4" s="348"/>
      <c r="I4" s="348"/>
    </row>
    <row r="5" spans="2:9" ht="15.75" x14ac:dyDescent="0.25">
      <c r="B5" s="349" t="s">
        <v>102</v>
      </c>
      <c r="C5" s="350" t="s">
        <v>58</v>
      </c>
      <c r="D5" s="350" t="s">
        <v>544</v>
      </c>
      <c r="E5" s="350"/>
      <c r="F5" s="350" t="s">
        <v>696</v>
      </c>
      <c r="G5" s="350"/>
      <c r="H5" s="350" t="s">
        <v>1</v>
      </c>
      <c r="I5" s="350"/>
    </row>
    <row r="6" spans="2:9" ht="15.75" x14ac:dyDescent="0.25">
      <c r="B6" s="349"/>
      <c r="C6" s="350"/>
      <c r="D6" s="293" t="s">
        <v>508</v>
      </c>
      <c r="E6" s="293" t="s">
        <v>509</v>
      </c>
      <c r="F6" s="293" t="s">
        <v>508</v>
      </c>
      <c r="G6" s="293" t="s">
        <v>509</v>
      </c>
      <c r="H6" s="293" t="s">
        <v>349</v>
      </c>
      <c r="I6" s="293" t="s">
        <v>510</v>
      </c>
    </row>
    <row r="7" spans="2:9" x14ac:dyDescent="0.25">
      <c r="B7" s="303">
        <v>1</v>
      </c>
      <c r="C7" s="303">
        <v>2</v>
      </c>
      <c r="D7" s="303">
        <v>3</v>
      </c>
      <c r="E7" s="303">
        <v>4</v>
      </c>
      <c r="F7" s="303">
        <v>5</v>
      </c>
      <c r="G7" s="303">
        <v>6</v>
      </c>
      <c r="H7" s="303">
        <v>7</v>
      </c>
      <c r="I7" s="303">
        <v>8</v>
      </c>
    </row>
    <row r="8" spans="2:9" ht="15.75" customHeight="1" x14ac:dyDescent="0.25">
      <c r="B8" s="294"/>
      <c r="C8" s="294" t="s">
        <v>511</v>
      </c>
      <c r="D8" s="294"/>
      <c r="E8" s="294"/>
      <c r="F8" s="294"/>
      <c r="G8" s="294"/>
      <c r="H8" s="66"/>
      <c r="I8" s="66"/>
    </row>
    <row r="9" spans="2:9" ht="15.75" customHeight="1" x14ac:dyDescent="0.25">
      <c r="B9" s="65" t="s">
        <v>257</v>
      </c>
      <c r="C9" s="66" t="s">
        <v>512</v>
      </c>
      <c r="D9" s="68">
        <v>6698281</v>
      </c>
      <c r="E9" s="68">
        <v>0</v>
      </c>
      <c r="F9" s="68">
        <v>6567550</v>
      </c>
      <c r="G9" s="68">
        <v>0</v>
      </c>
      <c r="H9" s="74">
        <f t="shared" ref="H9:H16" si="0">F9/D9*100</f>
        <v>98.048290300153127</v>
      </c>
      <c r="I9" s="297" t="s">
        <v>82</v>
      </c>
    </row>
    <row r="10" spans="2:9" ht="15.75" customHeight="1" x14ac:dyDescent="0.25">
      <c r="B10" s="65" t="s">
        <v>258</v>
      </c>
      <c r="C10" s="66" t="s">
        <v>513</v>
      </c>
      <c r="D10" s="68">
        <v>2219933</v>
      </c>
      <c r="E10" s="68">
        <v>32922</v>
      </c>
      <c r="F10" s="68">
        <v>2536741</v>
      </c>
      <c r="G10" s="68">
        <v>40909</v>
      </c>
      <c r="H10" s="74">
        <f t="shared" si="0"/>
        <v>114.27106133383305</v>
      </c>
      <c r="I10" s="74">
        <f t="shared" ref="I10:I16" si="1">G10/E10*100</f>
        <v>124.26037300285525</v>
      </c>
    </row>
    <row r="11" spans="2:9" ht="15.75" customHeight="1" x14ac:dyDescent="0.25">
      <c r="B11" s="65" t="s">
        <v>259</v>
      </c>
      <c r="C11" s="66" t="s">
        <v>514</v>
      </c>
      <c r="D11" s="68">
        <v>299943</v>
      </c>
      <c r="E11" s="68">
        <v>239972</v>
      </c>
      <c r="F11" s="68">
        <v>262213</v>
      </c>
      <c r="G11" s="68">
        <v>218108</v>
      </c>
      <c r="H11" s="74">
        <f t="shared" si="0"/>
        <v>87.420943312562713</v>
      </c>
      <c r="I11" s="74">
        <f t="shared" si="1"/>
        <v>90.888937042654973</v>
      </c>
    </row>
    <row r="12" spans="2:9" ht="15.75" customHeight="1" x14ac:dyDescent="0.25">
      <c r="B12" s="65" t="s">
        <v>260</v>
      </c>
      <c r="C12" s="66" t="s">
        <v>515</v>
      </c>
      <c r="D12" s="68">
        <v>18772556</v>
      </c>
      <c r="E12" s="68">
        <v>11895009</v>
      </c>
      <c r="F12" s="68">
        <v>20729624</v>
      </c>
      <c r="G12" s="68">
        <v>12839532</v>
      </c>
      <c r="H12" s="74">
        <f t="shared" si="0"/>
        <v>110.42515467792451</v>
      </c>
      <c r="I12" s="74">
        <f t="shared" si="1"/>
        <v>107.94049840567585</v>
      </c>
    </row>
    <row r="13" spans="2:9" ht="15.75" customHeight="1" x14ac:dyDescent="0.25">
      <c r="B13" s="65" t="s">
        <v>261</v>
      </c>
      <c r="C13" s="66" t="s">
        <v>547</v>
      </c>
      <c r="D13" s="68">
        <v>10</v>
      </c>
      <c r="E13" s="68">
        <v>3</v>
      </c>
      <c r="F13" s="68">
        <v>43</v>
      </c>
      <c r="G13" s="68">
        <v>29</v>
      </c>
      <c r="H13" s="74">
        <f t="shared" si="0"/>
        <v>430</v>
      </c>
      <c r="I13" s="74">
        <f t="shared" si="1"/>
        <v>966.66666666666663</v>
      </c>
    </row>
    <row r="14" spans="2:9" ht="15.75" customHeight="1" x14ac:dyDescent="0.25">
      <c r="B14" s="65" t="s">
        <v>262</v>
      </c>
      <c r="C14" s="66" t="s">
        <v>516</v>
      </c>
      <c r="D14" s="68">
        <v>957351</v>
      </c>
      <c r="E14" s="68">
        <v>824608</v>
      </c>
      <c r="F14" s="68">
        <v>988387</v>
      </c>
      <c r="G14" s="68">
        <v>854368</v>
      </c>
      <c r="H14" s="74">
        <f t="shared" si="0"/>
        <v>103.24186218011992</v>
      </c>
      <c r="I14" s="74">
        <f t="shared" si="1"/>
        <v>103.60898754317202</v>
      </c>
    </row>
    <row r="15" spans="2:9" ht="15.75" customHeight="1" x14ac:dyDescent="0.25">
      <c r="B15" s="65" t="s">
        <v>263</v>
      </c>
      <c r="C15" s="66" t="s">
        <v>517</v>
      </c>
      <c r="D15" s="68">
        <v>6767942</v>
      </c>
      <c r="E15" s="68">
        <v>354761</v>
      </c>
      <c r="F15" s="68">
        <v>7185848</v>
      </c>
      <c r="G15" s="68">
        <v>381895</v>
      </c>
      <c r="H15" s="74">
        <f t="shared" si="0"/>
        <v>106.17478695887171</v>
      </c>
      <c r="I15" s="74">
        <f t="shared" si="1"/>
        <v>107.64852957343112</v>
      </c>
    </row>
    <row r="16" spans="2:9" ht="24.95" customHeight="1" x14ac:dyDescent="0.25">
      <c r="B16" s="276"/>
      <c r="C16" s="276" t="s">
        <v>518</v>
      </c>
      <c r="D16" s="69">
        <f>SUM(D9:D15)</f>
        <v>35716016</v>
      </c>
      <c r="E16" s="69">
        <f t="shared" ref="E16:G16" si="2">SUM(E9:E15)</f>
        <v>13347275</v>
      </c>
      <c r="F16" s="69">
        <f t="shared" si="2"/>
        <v>38270406</v>
      </c>
      <c r="G16" s="69">
        <f t="shared" si="2"/>
        <v>14334841</v>
      </c>
      <c r="H16" s="72">
        <f t="shared" si="0"/>
        <v>107.15194550254429</v>
      </c>
      <c r="I16" s="72">
        <f t="shared" si="1"/>
        <v>107.39900841182939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L25"/>
  <sheetViews>
    <sheetView workbookViewId="0">
      <selection activeCell="K23" sqref="K23"/>
    </sheetView>
  </sheetViews>
  <sheetFormatPr defaultRowHeight="15" x14ac:dyDescent="0.25"/>
  <cols>
    <col min="3" max="3" width="40" customWidth="1"/>
    <col min="4" max="4" width="17.85546875" customWidth="1"/>
    <col min="5" max="5" width="13" customWidth="1"/>
    <col min="6" max="6" width="15.5703125" customWidth="1"/>
    <col min="7" max="7" width="13.85546875" customWidth="1"/>
    <col min="8" max="8" width="10.85546875" customWidth="1"/>
    <col min="10" max="10" width="9.85546875" bestFit="1" customWidth="1"/>
    <col min="12" max="12" width="10.140625" bestFit="1" customWidth="1"/>
  </cols>
  <sheetData>
    <row r="3" spans="2:12" ht="16.5" thickBot="1" x14ac:dyDescent="0.3">
      <c r="B3" s="60"/>
      <c r="C3" s="60"/>
      <c r="D3" s="60"/>
      <c r="E3" s="60"/>
      <c r="F3" s="60"/>
      <c r="G3" s="60"/>
      <c r="H3" s="187" t="s">
        <v>271</v>
      </c>
    </row>
    <row r="4" spans="2:12" ht="24.95" customHeight="1" thickTop="1" x14ac:dyDescent="0.25">
      <c r="B4" s="337" t="s">
        <v>641</v>
      </c>
      <c r="C4" s="337"/>
      <c r="D4" s="337"/>
      <c r="E4" s="337"/>
      <c r="F4" s="337"/>
      <c r="G4" s="337"/>
      <c r="H4" s="337"/>
    </row>
    <row r="5" spans="2:12" ht="15.75" x14ac:dyDescent="0.25">
      <c r="B5" s="332" t="s">
        <v>102</v>
      </c>
      <c r="C5" s="334" t="s">
        <v>23</v>
      </c>
      <c r="D5" s="334" t="s">
        <v>544</v>
      </c>
      <c r="E5" s="334"/>
      <c r="F5" s="334" t="s">
        <v>696</v>
      </c>
      <c r="G5" s="334"/>
      <c r="H5" s="97" t="s">
        <v>1</v>
      </c>
    </row>
    <row r="6" spans="2:12" ht="15.75" x14ac:dyDescent="0.25">
      <c r="B6" s="332"/>
      <c r="C6" s="334"/>
      <c r="D6" s="97" t="s">
        <v>2</v>
      </c>
      <c r="E6" s="97" t="s">
        <v>20</v>
      </c>
      <c r="F6" s="97" t="s">
        <v>2</v>
      </c>
      <c r="G6" s="97" t="s">
        <v>20</v>
      </c>
      <c r="H6" s="97" t="s">
        <v>349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20.100000000000001" customHeight="1" x14ac:dyDescent="0.25">
      <c r="B8" s="100" t="s">
        <v>257</v>
      </c>
      <c r="C8" s="116" t="s">
        <v>139</v>
      </c>
      <c r="D8" s="102">
        <v>17909204</v>
      </c>
      <c r="E8" s="103">
        <f>D8/D$15*100</f>
        <v>74.934942616362491</v>
      </c>
      <c r="F8" s="102">
        <v>19125988</v>
      </c>
      <c r="G8" s="103">
        <f>F8/F15*100</f>
        <v>75.643587882906843</v>
      </c>
      <c r="H8" s="104">
        <f>F8/D8*100</f>
        <v>106.79418247734517</v>
      </c>
      <c r="J8" s="15"/>
      <c r="L8" s="15"/>
    </row>
    <row r="9" spans="2:12" ht="20.100000000000001" customHeight="1" x14ac:dyDescent="0.25">
      <c r="B9" s="100" t="s">
        <v>258</v>
      </c>
      <c r="C9" s="116" t="s">
        <v>140</v>
      </c>
      <c r="D9" s="102">
        <v>909124</v>
      </c>
      <c r="E9" s="103">
        <f t="shared" ref="E9:E14" si="0">D9/D$15*100</f>
        <v>3.8039186315124853</v>
      </c>
      <c r="F9" s="102">
        <v>701322</v>
      </c>
      <c r="G9" s="103">
        <f>F9/F15*100</f>
        <v>2.7737397064776994</v>
      </c>
      <c r="H9" s="104">
        <f t="shared" ref="H9:H15" si="1">F9/D9*100</f>
        <v>77.142612008922868</v>
      </c>
      <c r="J9" s="15"/>
      <c r="L9" s="15"/>
    </row>
    <row r="10" spans="2:12" ht="20.100000000000001" customHeight="1" x14ac:dyDescent="0.25">
      <c r="B10" s="100" t="s">
        <v>259</v>
      </c>
      <c r="C10" s="116" t="s">
        <v>141</v>
      </c>
      <c r="D10" s="102">
        <v>2042989</v>
      </c>
      <c r="E10" s="103">
        <f t="shared" si="0"/>
        <v>8.548189159097177</v>
      </c>
      <c r="F10" s="102">
        <v>2453318</v>
      </c>
      <c r="G10" s="103">
        <f>F10/F15*100</f>
        <v>9.7029118567740014</v>
      </c>
      <c r="H10" s="104">
        <f t="shared" si="1"/>
        <v>120.08473858645348</v>
      </c>
      <c r="J10" s="15"/>
      <c r="L10" s="15"/>
    </row>
    <row r="11" spans="2:12" ht="20.100000000000001" customHeight="1" x14ac:dyDescent="0.25">
      <c r="B11" s="334" t="s">
        <v>529</v>
      </c>
      <c r="C11" s="334"/>
      <c r="D11" s="105">
        <f>SUM(D8:D10)</f>
        <v>20861317</v>
      </c>
      <c r="E11" s="165">
        <f t="shared" si="0"/>
        <v>87.287050406972142</v>
      </c>
      <c r="F11" s="105">
        <f>SUM(F8:F10)</f>
        <v>22280628</v>
      </c>
      <c r="G11" s="165">
        <f>F11/F15*100</f>
        <v>88.12023944615855</v>
      </c>
      <c r="H11" s="106">
        <f t="shared" si="1"/>
        <v>106.80355415719917</v>
      </c>
      <c r="J11" s="15"/>
      <c r="L11" s="15"/>
    </row>
    <row r="12" spans="2:12" ht="20.100000000000001" customHeight="1" x14ac:dyDescent="0.25">
      <c r="B12" s="100" t="s">
        <v>260</v>
      </c>
      <c r="C12" s="116" t="s">
        <v>142</v>
      </c>
      <c r="D12" s="102">
        <v>2952746</v>
      </c>
      <c r="E12" s="103">
        <f t="shared" si="0"/>
        <v>12.354756362744759</v>
      </c>
      <c r="F12" s="102">
        <v>2909818</v>
      </c>
      <c r="G12" s="103">
        <f>F12/F15*100</f>
        <v>11.508376644713165</v>
      </c>
      <c r="H12" s="104">
        <f t="shared" si="1"/>
        <v>98.546166856207748</v>
      </c>
      <c r="J12" s="15"/>
      <c r="L12" s="26"/>
    </row>
    <row r="13" spans="2:12" ht="20.100000000000001" customHeight="1" x14ac:dyDescent="0.25">
      <c r="B13" s="100" t="s">
        <v>261</v>
      </c>
      <c r="C13" s="116" t="s">
        <v>143</v>
      </c>
      <c r="D13" s="102">
        <v>85607</v>
      </c>
      <c r="E13" s="103">
        <f t="shared" si="0"/>
        <v>0.35819323028309596</v>
      </c>
      <c r="F13" s="102">
        <v>93902</v>
      </c>
      <c r="G13" s="103">
        <f>F13/F15*100</f>
        <v>0.37138390912828756</v>
      </c>
      <c r="H13" s="104">
        <f t="shared" si="1"/>
        <v>109.68962818461108</v>
      </c>
      <c r="J13" s="15"/>
      <c r="L13" s="15"/>
    </row>
    <row r="14" spans="2:12" ht="20.100000000000001" customHeight="1" x14ac:dyDescent="0.25">
      <c r="B14" s="334" t="s">
        <v>530</v>
      </c>
      <c r="C14" s="334"/>
      <c r="D14" s="105">
        <f>SUM(D12:D13)</f>
        <v>3038353</v>
      </c>
      <c r="E14" s="165">
        <f t="shared" si="0"/>
        <v>12.712949593027853</v>
      </c>
      <c r="F14" s="105">
        <f>SUM(F12:F13)</f>
        <v>3003720</v>
      </c>
      <c r="G14" s="165">
        <f>F14/F15*100</f>
        <v>11.879760553841452</v>
      </c>
      <c r="H14" s="106">
        <f t="shared" si="1"/>
        <v>98.86013902927013</v>
      </c>
      <c r="J14" s="15"/>
      <c r="L14" s="15"/>
    </row>
    <row r="15" spans="2:12" ht="20.100000000000001" customHeight="1" x14ac:dyDescent="0.25">
      <c r="B15" s="334" t="s">
        <v>531</v>
      </c>
      <c r="C15" s="334"/>
      <c r="D15" s="105">
        <f t="shared" ref="D15:E15" si="2">D11+D14</f>
        <v>23899670</v>
      </c>
      <c r="E15" s="97">
        <f t="shared" si="2"/>
        <v>100</v>
      </c>
      <c r="F15" s="105">
        <f>F11+F14</f>
        <v>25284348</v>
      </c>
      <c r="G15" s="106">
        <f>G11+G14</f>
        <v>100</v>
      </c>
      <c r="H15" s="106">
        <f t="shared" si="1"/>
        <v>105.79371179602062</v>
      </c>
      <c r="J15" s="15"/>
      <c r="L15" s="15"/>
    </row>
    <row r="16" spans="2:12" x14ac:dyDescent="0.25">
      <c r="G16" s="27"/>
    </row>
    <row r="18" spans="4:4" x14ac:dyDescent="0.25">
      <c r="D18" s="15"/>
    </row>
    <row r="19" spans="4:4" x14ac:dyDescent="0.25">
      <c r="D19" s="15"/>
    </row>
    <row r="20" spans="4:4" x14ac:dyDescent="0.25">
      <c r="D20" s="15"/>
    </row>
    <row r="21" spans="4:4" x14ac:dyDescent="0.25">
      <c r="D21" s="15"/>
    </row>
    <row r="22" spans="4:4" x14ac:dyDescent="0.25">
      <c r="D22" s="15"/>
    </row>
    <row r="23" spans="4:4" x14ac:dyDescent="0.25">
      <c r="D23" s="15"/>
    </row>
    <row r="24" spans="4:4" x14ac:dyDescent="0.25">
      <c r="D24" s="15"/>
    </row>
    <row r="25" spans="4:4" x14ac:dyDescent="0.25">
      <c r="D25" s="15"/>
    </row>
  </sheetData>
  <mergeCells count="8">
    <mergeCell ref="B4:H4"/>
    <mergeCell ref="B5:B6"/>
    <mergeCell ref="B11:C11"/>
    <mergeCell ref="B14:C14"/>
    <mergeCell ref="B15:C15"/>
    <mergeCell ref="C5:C6"/>
    <mergeCell ref="D5:E5"/>
    <mergeCell ref="F5:G5"/>
  </mergeCells>
  <pageMargins left="0.7" right="0.7" top="0.75" bottom="0.75" header="0.3" footer="0.3"/>
  <pageSetup scale="71" fitToHeight="0" orientation="landscape" r:id="rId1"/>
  <ignoredErrors>
    <ignoredError sqref="F11" formulaRange="1"/>
    <ignoredError sqref="E11 D14:E14" formula="1"/>
    <ignoredError sqref="D11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J11"/>
  <sheetViews>
    <sheetView workbookViewId="0">
      <selection activeCell="H11" sqref="H11"/>
    </sheetView>
  </sheetViews>
  <sheetFormatPr defaultColWidth="9.140625" defaultRowHeight="15" x14ac:dyDescent="0.25"/>
  <cols>
    <col min="3" max="3" width="31" customWidth="1"/>
    <col min="4" max="4" width="14" customWidth="1"/>
    <col min="5" max="5" width="14.140625" customWidth="1"/>
    <col min="6" max="6" width="13.85546875" customWidth="1"/>
    <col min="7" max="7" width="13.140625" customWidth="1"/>
    <col min="8" max="8" width="13" customWidth="1"/>
  </cols>
  <sheetData>
    <row r="2" spans="2:10" ht="15.75" x14ac:dyDescent="0.25">
      <c r="C2" s="19"/>
      <c r="J2" s="52"/>
    </row>
    <row r="3" spans="2:10" ht="16.5" thickBot="1" x14ac:dyDescent="0.3">
      <c r="C3" s="3" t="s">
        <v>11</v>
      </c>
      <c r="D3" s="4"/>
      <c r="E3" s="4"/>
      <c r="F3" s="4"/>
      <c r="G3" s="4"/>
      <c r="H3" s="77" t="s">
        <v>272</v>
      </c>
    </row>
    <row r="4" spans="2:10" ht="24.95" customHeight="1" thickTop="1" x14ac:dyDescent="0.25">
      <c r="B4" s="330" t="s">
        <v>553</v>
      </c>
      <c r="C4" s="330"/>
      <c r="D4" s="330"/>
      <c r="E4" s="330"/>
      <c r="F4" s="330"/>
      <c r="G4" s="330"/>
      <c r="H4" s="330"/>
    </row>
    <row r="5" spans="2:10" ht="15.75" x14ac:dyDescent="0.25">
      <c r="B5" s="328" t="s">
        <v>102</v>
      </c>
      <c r="C5" s="328" t="s">
        <v>7</v>
      </c>
      <c r="D5" s="328" t="s">
        <v>544</v>
      </c>
      <c r="E5" s="328"/>
      <c r="F5" s="328" t="s">
        <v>696</v>
      </c>
      <c r="G5" s="328"/>
      <c r="H5" s="63" t="s">
        <v>1</v>
      </c>
    </row>
    <row r="6" spans="2:10" ht="15.75" x14ac:dyDescent="0.25">
      <c r="B6" s="328"/>
      <c r="C6" s="328"/>
      <c r="D6" s="63" t="s">
        <v>2</v>
      </c>
      <c r="E6" s="63" t="s">
        <v>20</v>
      </c>
      <c r="F6" s="63" t="s">
        <v>2</v>
      </c>
      <c r="G6" s="63" t="s">
        <v>20</v>
      </c>
      <c r="H6" s="63" t="s">
        <v>349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257</v>
      </c>
      <c r="C8" s="66" t="s">
        <v>8</v>
      </c>
      <c r="D8" s="68">
        <v>96556</v>
      </c>
      <c r="E8" s="71">
        <f>D8/D11*100</f>
        <v>6.1019129935812249</v>
      </c>
      <c r="F8" s="68">
        <v>126556</v>
      </c>
      <c r="G8" s="71">
        <f>F8/F11*100</f>
        <v>7.839250639096278</v>
      </c>
      <c r="H8" s="74">
        <f>F8/D8*100</f>
        <v>131.07005261195576</v>
      </c>
    </row>
    <row r="9" spans="2:10" ht="15.75" x14ac:dyDescent="0.25">
      <c r="B9" s="65" t="s">
        <v>258</v>
      </c>
      <c r="C9" s="66" t="s">
        <v>9</v>
      </c>
      <c r="D9" s="68">
        <v>363108</v>
      </c>
      <c r="E9" s="71">
        <f>D9/D11*100</f>
        <v>22.946822810320345</v>
      </c>
      <c r="F9" s="68">
        <v>367109</v>
      </c>
      <c r="G9" s="71">
        <f>F9/F11*100</f>
        <v>22.739810541325543</v>
      </c>
      <c r="H9" s="74">
        <f t="shared" ref="H9:H10" si="0">F9/D9*100</f>
        <v>101.10187602586558</v>
      </c>
      <c r="J9" s="15"/>
    </row>
    <row r="10" spans="2:10" ht="15.75" x14ac:dyDescent="0.25">
      <c r="B10" s="65" t="s">
        <v>259</v>
      </c>
      <c r="C10" s="66" t="s">
        <v>10</v>
      </c>
      <c r="D10" s="68">
        <v>1122725</v>
      </c>
      <c r="E10" s="71">
        <f>D10/D11*100</f>
        <v>70.951264196098435</v>
      </c>
      <c r="F10" s="68">
        <v>1120724</v>
      </c>
      <c r="G10" s="71">
        <f>F10/F11*100</f>
        <v>69.420938819578183</v>
      </c>
      <c r="H10" s="74">
        <f t="shared" si="0"/>
        <v>99.821772918568669</v>
      </c>
    </row>
    <row r="11" spans="2:10" ht="15.75" x14ac:dyDescent="0.25">
      <c r="B11" s="328" t="s">
        <v>18</v>
      </c>
      <c r="C11" s="328"/>
      <c r="D11" s="69">
        <f t="shared" ref="D11:G11" si="1">SUM(D8:D10)</f>
        <v>1582389</v>
      </c>
      <c r="E11" s="72">
        <f t="shared" si="1"/>
        <v>100</v>
      </c>
      <c r="F11" s="69">
        <f t="shared" si="1"/>
        <v>1614389</v>
      </c>
      <c r="G11" s="72">
        <f t="shared" si="1"/>
        <v>100</v>
      </c>
      <c r="H11" s="72">
        <f>F11/D11*100</f>
        <v>102.02225874927089</v>
      </c>
      <c r="J11" s="15"/>
    </row>
  </sheetData>
  <mergeCells count="6">
    <mergeCell ref="B11:C11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1:F11" formulaRange="1"/>
    <ignoredError sqref="G8:G10" evalError="1"/>
    <ignoredError sqref="G11" evalError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H24"/>
  <sheetViews>
    <sheetView workbookViewId="0">
      <selection activeCell="L8" sqref="L8"/>
    </sheetView>
  </sheetViews>
  <sheetFormatPr defaultRowHeight="15" x14ac:dyDescent="0.25"/>
  <cols>
    <col min="2" max="2" width="8.140625" customWidth="1"/>
    <col min="3" max="3" width="44.85546875" customWidth="1"/>
    <col min="4" max="4" width="18.42578125" customWidth="1"/>
    <col min="5" max="5" width="15" customWidth="1"/>
    <col min="6" max="6" width="15.85546875" customWidth="1"/>
    <col min="8" max="9" width="14.42578125" customWidth="1"/>
  </cols>
  <sheetData>
    <row r="3" spans="2:8" ht="16.5" thickBot="1" x14ac:dyDescent="0.3">
      <c r="B3" s="60"/>
      <c r="C3" s="60"/>
      <c r="D3" s="81"/>
      <c r="E3" s="81"/>
      <c r="F3" s="166" t="s">
        <v>278</v>
      </c>
    </row>
    <row r="4" spans="2:8" ht="24.95" customHeight="1" thickTop="1" x14ac:dyDescent="0.25">
      <c r="B4" s="337" t="s">
        <v>642</v>
      </c>
      <c r="C4" s="337"/>
      <c r="D4" s="337"/>
      <c r="E4" s="337"/>
      <c r="F4" s="337"/>
    </row>
    <row r="5" spans="2:8" ht="15.75" x14ac:dyDescent="0.25">
      <c r="B5" s="332" t="s">
        <v>102</v>
      </c>
      <c r="C5" s="334" t="s">
        <v>114</v>
      </c>
      <c r="D5" s="97" t="s">
        <v>544</v>
      </c>
      <c r="E5" s="97" t="s">
        <v>696</v>
      </c>
      <c r="F5" s="97" t="s">
        <v>1</v>
      </c>
    </row>
    <row r="6" spans="2:8" ht="15.75" x14ac:dyDescent="0.25">
      <c r="B6" s="332"/>
      <c r="C6" s="334"/>
      <c r="D6" s="97" t="s">
        <v>2</v>
      </c>
      <c r="E6" s="97" t="s">
        <v>2</v>
      </c>
      <c r="F6" s="97" t="s">
        <v>50</v>
      </c>
    </row>
    <row r="7" spans="2:8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</row>
    <row r="8" spans="2:8" ht="15.75" x14ac:dyDescent="0.25">
      <c r="B8" s="111"/>
      <c r="C8" s="135" t="s">
        <v>144</v>
      </c>
      <c r="D8" s="101"/>
      <c r="E8" s="101"/>
      <c r="F8" s="110"/>
    </row>
    <row r="9" spans="2:8" ht="15.75" x14ac:dyDescent="0.25">
      <c r="B9" s="111" t="s">
        <v>257</v>
      </c>
      <c r="C9" s="116" t="s">
        <v>541</v>
      </c>
      <c r="D9" s="107">
        <v>10602763</v>
      </c>
      <c r="E9" s="107">
        <v>11416943</v>
      </c>
      <c r="F9" s="104">
        <f>E9/D9*100</f>
        <v>107.67894180035901</v>
      </c>
      <c r="H9" s="15"/>
    </row>
    <row r="10" spans="2:8" ht="15.75" x14ac:dyDescent="0.25">
      <c r="B10" s="111" t="s">
        <v>258</v>
      </c>
      <c r="C10" s="116" t="s">
        <v>382</v>
      </c>
      <c r="D10" s="107">
        <v>18486449</v>
      </c>
      <c r="E10" s="107">
        <v>19659438</v>
      </c>
      <c r="F10" s="104">
        <f t="shared" ref="F10:F20" si="0">E10/D10*100</f>
        <v>106.34512880218369</v>
      </c>
      <c r="H10" s="15"/>
    </row>
    <row r="11" spans="2:8" ht="15.75" x14ac:dyDescent="0.25">
      <c r="B11" s="111" t="s">
        <v>259</v>
      </c>
      <c r="C11" s="116" t="s">
        <v>383</v>
      </c>
      <c r="D11" s="107">
        <f>D9-D10</f>
        <v>-7883686</v>
      </c>
      <c r="E11" s="107">
        <f>E9-E10</f>
        <v>-8242495</v>
      </c>
      <c r="F11" s="104" t="s">
        <v>82</v>
      </c>
      <c r="H11" s="15"/>
    </row>
    <row r="12" spans="2:8" ht="15.75" x14ac:dyDescent="0.25">
      <c r="B12" s="131"/>
      <c r="C12" s="129" t="s">
        <v>602</v>
      </c>
      <c r="D12" s="193">
        <f>D9/D10</f>
        <v>0.57354243640842006</v>
      </c>
      <c r="E12" s="193">
        <f>E9/E10</f>
        <v>0.58073598034694585</v>
      </c>
      <c r="F12" s="106"/>
      <c r="H12" s="23"/>
    </row>
    <row r="13" spans="2:8" ht="16.350000000000001" customHeight="1" x14ac:dyDescent="0.25">
      <c r="B13" s="111"/>
      <c r="C13" s="135" t="s">
        <v>145</v>
      </c>
      <c r="D13" s="114"/>
      <c r="E13" s="114"/>
      <c r="F13" s="104"/>
    </row>
    <row r="14" spans="2:8" ht="15.75" x14ac:dyDescent="0.25">
      <c r="B14" s="111" t="s">
        <v>257</v>
      </c>
      <c r="C14" s="101" t="s">
        <v>541</v>
      </c>
      <c r="D14" s="107">
        <v>12011831</v>
      </c>
      <c r="E14" s="107">
        <v>13048906</v>
      </c>
      <c r="F14" s="104">
        <f t="shared" si="0"/>
        <v>108.63377947958142</v>
      </c>
      <c r="H14" s="15"/>
    </row>
    <row r="15" spans="2:8" ht="15.75" x14ac:dyDescent="0.25">
      <c r="B15" s="111" t="s">
        <v>258</v>
      </c>
      <c r="C15" s="101" t="s">
        <v>382</v>
      </c>
      <c r="D15" s="107">
        <v>19237296</v>
      </c>
      <c r="E15" s="107">
        <v>20218826</v>
      </c>
      <c r="F15" s="104">
        <f t="shared" si="0"/>
        <v>105.10222434587479</v>
      </c>
      <c r="H15" s="15"/>
    </row>
    <row r="16" spans="2:8" ht="15.75" x14ac:dyDescent="0.25">
      <c r="B16" s="111" t="s">
        <v>259</v>
      </c>
      <c r="C16" s="101" t="s">
        <v>383</v>
      </c>
      <c r="D16" s="107">
        <f>D14-D15</f>
        <v>-7225465</v>
      </c>
      <c r="E16" s="107">
        <f>E14-E15</f>
        <v>-7169920</v>
      </c>
      <c r="F16" s="104" t="s">
        <v>82</v>
      </c>
      <c r="H16" s="15"/>
    </row>
    <row r="17" spans="2:8" ht="15.75" x14ac:dyDescent="0.25">
      <c r="B17" s="300"/>
      <c r="C17" s="129" t="s">
        <v>602</v>
      </c>
      <c r="D17" s="193">
        <f>D14/D15</f>
        <v>0.62440329451706722</v>
      </c>
      <c r="E17" s="193">
        <f>E14/E15</f>
        <v>0.64538396047327373</v>
      </c>
      <c r="F17" s="106"/>
      <c r="H17" s="23"/>
    </row>
    <row r="18" spans="2:8" ht="16.5" customHeight="1" x14ac:dyDescent="0.25">
      <c r="B18" s="111"/>
      <c r="C18" s="135" t="s">
        <v>146</v>
      </c>
      <c r="D18" s="114"/>
      <c r="E18" s="114"/>
      <c r="F18" s="104"/>
    </row>
    <row r="19" spans="2:8" ht="15.75" x14ac:dyDescent="0.25">
      <c r="B19" s="111" t="s">
        <v>257</v>
      </c>
      <c r="C19" s="101" t="s">
        <v>541</v>
      </c>
      <c r="D19" s="107">
        <v>13673457</v>
      </c>
      <c r="E19" s="107">
        <v>14779299</v>
      </c>
      <c r="F19" s="104">
        <f t="shared" si="0"/>
        <v>108.08750852107116</v>
      </c>
      <c r="H19" s="15"/>
    </row>
    <row r="20" spans="2:8" ht="19.350000000000001" customHeight="1" x14ac:dyDescent="0.25">
      <c r="B20" s="111" t="s">
        <v>258</v>
      </c>
      <c r="C20" s="101" t="s">
        <v>382</v>
      </c>
      <c r="D20" s="107">
        <v>19950788</v>
      </c>
      <c r="E20" s="107">
        <v>21169951</v>
      </c>
      <c r="F20" s="104">
        <f t="shared" si="0"/>
        <v>106.11085136085853</v>
      </c>
      <c r="H20" s="15"/>
    </row>
    <row r="21" spans="2:8" ht="15.75" x14ac:dyDescent="0.25">
      <c r="B21" s="111" t="s">
        <v>259</v>
      </c>
      <c r="C21" s="101" t="s">
        <v>383</v>
      </c>
      <c r="D21" s="107">
        <f>D19-D20</f>
        <v>-6277331</v>
      </c>
      <c r="E21" s="107">
        <f>E19-E20</f>
        <v>-6390652</v>
      </c>
      <c r="F21" s="104" t="s">
        <v>82</v>
      </c>
      <c r="H21" s="15"/>
    </row>
    <row r="22" spans="2:8" ht="15" customHeight="1" x14ac:dyDescent="0.25">
      <c r="B22" s="300"/>
      <c r="C22" s="129" t="s">
        <v>602</v>
      </c>
      <c r="D22" s="193">
        <f>D19/D20</f>
        <v>0.68535924495814404</v>
      </c>
      <c r="E22" s="193">
        <f>E19/E20</f>
        <v>0.69812627341461486</v>
      </c>
      <c r="F22" s="106"/>
      <c r="H22" s="23"/>
    </row>
    <row r="24" spans="2:8" x14ac:dyDescent="0.25">
      <c r="B24" s="76"/>
    </row>
  </sheetData>
  <mergeCells count="3">
    <mergeCell ref="B4:F4"/>
    <mergeCell ref="B5:B6"/>
    <mergeCell ref="C5:C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4"/>
  <sheetViews>
    <sheetView workbookViewId="0">
      <selection activeCell="F25" sqref="F25"/>
    </sheetView>
  </sheetViews>
  <sheetFormatPr defaultRowHeight="15" x14ac:dyDescent="0.25"/>
  <cols>
    <col min="3" max="3" width="53.85546875" customWidth="1"/>
    <col min="4" max="4" width="22.85546875" customWidth="1"/>
    <col min="5" max="5" width="21.5703125" customWidth="1"/>
  </cols>
  <sheetData>
    <row r="3" spans="2:6" ht="16.5" thickBot="1" x14ac:dyDescent="0.3">
      <c r="B3" s="88"/>
      <c r="C3" s="88"/>
      <c r="D3" s="90"/>
      <c r="E3" s="158" t="s">
        <v>277</v>
      </c>
    </row>
    <row r="4" spans="2:6" ht="24.95" customHeight="1" thickTop="1" x14ac:dyDescent="0.25">
      <c r="B4" s="337" t="s">
        <v>643</v>
      </c>
      <c r="C4" s="337"/>
      <c r="D4" s="337"/>
      <c r="E4" s="337"/>
    </row>
    <row r="5" spans="2:6" ht="15.75" x14ac:dyDescent="0.25">
      <c r="B5" s="183" t="s">
        <v>102</v>
      </c>
      <c r="C5" s="97" t="s">
        <v>481</v>
      </c>
      <c r="D5" s="97" t="s">
        <v>544</v>
      </c>
      <c r="E5" s="97" t="s">
        <v>696</v>
      </c>
    </row>
    <row r="6" spans="2:6" x14ac:dyDescent="0.25">
      <c r="B6" s="117">
        <v>1</v>
      </c>
      <c r="C6" s="99">
        <v>2</v>
      </c>
      <c r="D6" s="99">
        <v>3</v>
      </c>
      <c r="E6" s="99">
        <v>4</v>
      </c>
    </row>
    <row r="7" spans="2:6" ht="15.75" x14ac:dyDescent="0.25">
      <c r="B7" s="111" t="s">
        <v>257</v>
      </c>
      <c r="C7" s="108" t="s">
        <v>670</v>
      </c>
      <c r="D7" s="103">
        <v>22.949882831299874</v>
      </c>
      <c r="E7" s="103">
        <v>21.494963397729425</v>
      </c>
    </row>
    <row r="8" spans="2:6" ht="15.75" x14ac:dyDescent="0.25">
      <c r="B8" s="111" t="s">
        <v>258</v>
      </c>
      <c r="C8" s="101" t="s">
        <v>671</v>
      </c>
      <c r="D8" s="103">
        <v>31.05263927893732</v>
      </c>
      <c r="E8" s="103">
        <v>29.327671707643809</v>
      </c>
    </row>
    <row r="9" spans="2:6" ht="15.75" x14ac:dyDescent="0.25">
      <c r="B9" s="111" t="s">
        <v>259</v>
      </c>
      <c r="C9" s="101" t="s">
        <v>669</v>
      </c>
      <c r="D9" s="103">
        <v>73.122541022532943</v>
      </c>
      <c r="E9" s="103">
        <v>74.114942572377188</v>
      </c>
    </row>
    <row r="10" spans="2:6" ht="15.75" x14ac:dyDescent="0.25">
      <c r="B10" s="111" t="s">
        <v>260</v>
      </c>
      <c r="C10" s="101" t="s">
        <v>672</v>
      </c>
      <c r="D10" s="103">
        <v>71.738367627214998</v>
      </c>
      <c r="E10" s="103">
        <v>71.850095836654518</v>
      </c>
    </row>
    <row r="11" spans="2:6" ht="31.5" x14ac:dyDescent="0.25">
      <c r="B11" s="100" t="s">
        <v>261</v>
      </c>
      <c r="C11" s="101" t="s">
        <v>618</v>
      </c>
      <c r="D11" s="103">
        <v>83.5</v>
      </c>
      <c r="E11" s="103">
        <v>82.98574207949693</v>
      </c>
    </row>
    <row r="12" spans="2:6" ht="15.75" x14ac:dyDescent="0.25">
      <c r="B12" s="123"/>
      <c r="C12" s="124"/>
      <c r="D12" s="124"/>
      <c r="E12" s="124"/>
    </row>
    <row r="13" spans="2:6" ht="15.75" x14ac:dyDescent="0.25">
      <c r="B13" s="76"/>
      <c r="C13" s="76"/>
      <c r="D13" s="191"/>
      <c r="E13" s="191"/>
      <c r="F13" s="2"/>
    </row>
    <row r="14" spans="2:6" ht="15.75" x14ac:dyDescent="0.25">
      <c r="C14" s="2"/>
      <c r="D14" s="2"/>
      <c r="E14" s="2"/>
      <c r="F14" s="2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4"/>
  <sheetViews>
    <sheetView topLeftCell="A9" workbookViewId="0">
      <selection activeCell="H26" sqref="H26"/>
    </sheetView>
  </sheetViews>
  <sheetFormatPr defaultRowHeight="15" x14ac:dyDescent="0.25"/>
  <cols>
    <col min="2" max="2" width="7.28515625" customWidth="1"/>
    <col min="3" max="3" width="26.57031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0.7109375" bestFit="1" customWidth="1"/>
  </cols>
  <sheetData>
    <row r="3" spans="2:15" ht="16.5" thickBot="1" x14ac:dyDescent="0.3">
      <c r="B3" s="88"/>
      <c r="C3" s="89" t="s">
        <v>152</v>
      </c>
      <c r="D3" s="90"/>
      <c r="E3" s="90"/>
      <c r="F3" s="90"/>
      <c r="G3" s="90"/>
      <c r="H3" s="90"/>
      <c r="I3" s="90"/>
      <c r="J3" s="90"/>
      <c r="K3" s="90"/>
      <c r="L3" s="194" t="s">
        <v>279</v>
      </c>
      <c r="M3" s="88"/>
    </row>
    <row r="4" spans="2:15" ht="24.95" customHeight="1" thickTop="1" x14ac:dyDescent="0.25">
      <c r="B4" s="337" t="s">
        <v>644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2:15" ht="15.75" x14ac:dyDescent="0.25">
      <c r="B5" s="332" t="s">
        <v>102</v>
      </c>
      <c r="C5" s="334" t="s">
        <v>114</v>
      </c>
      <c r="D5" s="334" t="s">
        <v>544</v>
      </c>
      <c r="E5" s="334"/>
      <c r="F5" s="334"/>
      <c r="G5" s="334"/>
      <c r="H5" s="334" t="s">
        <v>696</v>
      </c>
      <c r="I5" s="334"/>
      <c r="J5" s="334"/>
      <c r="K5" s="334"/>
      <c r="L5" s="334" t="s">
        <v>1</v>
      </c>
      <c r="M5" s="334"/>
    </row>
    <row r="6" spans="2:15" ht="15.75" x14ac:dyDescent="0.25">
      <c r="B6" s="332"/>
      <c r="C6" s="334"/>
      <c r="D6" s="334" t="s">
        <v>147</v>
      </c>
      <c r="E6" s="334"/>
      <c r="F6" s="334" t="s">
        <v>18</v>
      </c>
      <c r="G6" s="334"/>
      <c r="H6" s="334" t="s">
        <v>147</v>
      </c>
      <c r="I6" s="334"/>
      <c r="J6" s="334" t="s">
        <v>18</v>
      </c>
      <c r="K6" s="334"/>
      <c r="L6" s="97" t="s">
        <v>147</v>
      </c>
      <c r="M6" s="97" t="s">
        <v>18</v>
      </c>
    </row>
    <row r="7" spans="2:15" ht="15.75" x14ac:dyDescent="0.25">
      <c r="B7" s="332"/>
      <c r="C7" s="334"/>
      <c r="D7" s="97" t="s">
        <v>2</v>
      </c>
      <c r="E7" s="97" t="s">
        <v>20</v>
      </c>
      <c r="F7" s="97" t="s">
        <v>2</v>
      </c>
      <c r="G7" s="97" t="s">
        <v>20</v>
      </c>
      <c r="H7" s="97" t="s">
        <v>2</v>
      </c>
      <c r="I7" s="97" t="s">
        <v>20</v>
      </c>
      <c r="J7" s="97" t="s">
        <v>2</v>
      </c>
      <c r="K7" s="97" t="s">
        <v>20</v>
      </c>
      <c r="L7" s="97" t="s">
        <v>385</v>
      </c>
      <c r="M7" s="97" t="s">
        <v>386</v>
      </c>
    </row>
    <row r="8" spans="2:15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15" ht="31.5" x14ac:dyDescent="0.25">
      <c r="B9" s="111"/>
      <c r="C9" s="135" t="s">
        <v>538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15" ht="20.100000000000001" customHeight="1" x14ac:dyDescent="0.25">
      <c r="B10" s="111" t="s">
        <v>257</v>
      </c>
      <c r="C10" s="101" t="s">
        <v>543</v>
      </c>
      <c r="D10" s="107">
        <v>1829</v>
      </c>
      <c r="E10" s="103">
        <f>D10/D$15*100</f>
        <v>20.898080438756857</v>
      </c>
      <c r="F10" s="107">
        <v>2458</v>
      </c>
      <c r="G10" s="103">
        <f>F10/F$15*100</f>
        <v>25.873684210526314</v>
      </c>
      <c r="H10" s="107">
        <v>2578</v>
      </c>
      <c r="I10" s="103">
        <f>H10/H15*100</f>
        <v>27.254466645522786</v>
      </c>
      <c r="J10" s="107">
        <v>3291</v>
      </c>
      <c r="K10" s="103">
        <f>J10/J15*100</f>
        <v>32.12298682284041</v>
      </c>
      <c r="L10" s="104">
        <f>H10/D10*100</f>
        <v>140.95133952979771</v>
      </c>
      <c r="M10" s="104">
        <f>J10/F10*100</f>
        <v>133.88934092758339</v>
      </c>
      <c r="O10" s="26"/>
    </row>
    <row r="11" spans="2:15" ht="18.600000000000001" customHeight="1" x14ac:dyDescent="0.25">
      <c r="B11" s="111" t="s">
        <v>258</v>
      </c>
      <c r="C11" s="101" t="s">
        <v>343</v>
      </c>
      <c r="D11" s="107">
        <v>360</v>
      </c>
      <c r="E11" s="103">
        <f t="shared" ref="E11:E14" si="0">D11/D$15*100</f>
        <v>4.1133455210237662</v>
      </c>
      <c r="F11" s="107">
        <v>360</v>
      </c>
      <c r="G11" s="103">
        <f t="shared" ref="G11:G14" si="1">F11/F$15*100</f>
        <v>3.7894736842105265</v>
      </c>
      <c r="H11" s="107">
        <v>387</v>
      </c>
      <c r="I11" s="103">
        <f>H11/H15*100</f>
        <v>4.0913415794481445</v>
      </c>
      <c r="J11" s="107">
        <v>387</v>
      </c>
      <c r="K11" s="103">
        <f>J11/J15*100</f>
        <v>3.7774524158125913</v>
      </c>
      <c r="L11" s="104">
        <f t="shared" ref="L11:L15" si="2">H11/D11*100</f>
        <v>107.5</v>
      </c>
      <c r="M11" s="104">
        <f t="shared" ref="M11:M15" si="3">J11/F11*100</f>
        <v>107.5</v>
      </c>
      <c r="O11" s="26"/>
    </row>
    <row r="12" spans="2:15" ht="23.1" customHeight="1" x14ac:dyDescent="0.25">
      <c r="B12" s="111" t="s">
        <v>259</v>
      </c>
      <c r="C12" s="101" t="s">
        <v>400</v>
      </c>
      <c r="D12" s="107">
        <v>4810</v>
      </c>
      <c r="E12" s="103">
        <f t="shared" si="0"/>
        <v>54.958866544789764</v>
      </c>
      <c r="F12" s="107">
        <v>4810</v>
      </c>
      <c r="G12" s="103">
        <f t="shared" si="1"/>
        <v>50.631578947368418</v>
      </c>
      <c r="H12" s="107">
        <v>4503</v>
      </c>
      <c r="I12" s="103">
        <f>H12/H15*100</f>
        <v>47.60545512210593</v>
      </c>
      <c r="J12" s="107">
        <v>4503</v>
      </c>
      <c r="K12" s="103">
        <f>J12/J15*100</f>
        <v>43.95314787701318</v>
      </c>
      <c r="L12" s="104">
        <f t="shared" si="2"/>
        <v>93.617463617463613</v>
      </c>
      <c r="M12" s="104">
        <f t="shared" si="3"/>
        <v>93.617463617463613</v>
      </c>
      <c r="O12" s="26"/>
    </row>
    <row r="13" spans="2:15" ht="17.45" customHeight="1" x14ac:dyDescent="0.25">
      <c r="B13" s="111" t="s">
        <v>260</v>
      </c>
      <c r="C13" s="101" t="s">
        <v>48</v>
      </c>
      <c r="D13" s="107">
        <v>1645</v>
      </c>
      <c r="E13" s="103">
        <f t="shared" si="0"/>
        <v>18.795703839122485</v>
      </c>
      <c r="F13" s="107">
        <v>1764</v>
      </c>
      <c r="G13" s="103">
        <f t="shared" si="1"/>
        <v>18.568421052631578</v>
      </c>
      <c r="H13" s="107">
        <v>1908</v>
      </c>
      <c r="I13" s="103">
        <f>H13/H15*100</f>
        <v>20.171265461465271</v>
      </c>
      <c r="J13" s="107">
        <v>1981</v>
      </c>
      <c r="K13" s="103">
        <f>J13/J15*100</f>
        <v>19.336261591020008</v>
      </c>
      <c r="L13" s="104">
        <f t="shared" si="2"/>
        <v>115.98784194528875</v>
      </c>
      <c r="M13" s="104">
        <f t="shared" si="3"/>
        <v>112.3015873015873</v>
      </c>
      <c r="O13" s="26"/>
    </row>
    <row r="14" spans="2:15" ht="22.35" customHeight="1" x14ac:dyDescent="0.25">
      <c r="B14" s="111" t="s">
        <v>261</v>
      </c>
      <c r="C14" s="101" t="s">
        <v>684</v>
      </c>
      <c r="D14" s="107">
        <v>108</v>
      </c>
      <c r="E14" s="103">
        <f t="shared" si="0"/>
        <v>1.2340036563071299</v>
      </c>
      <c r="F14" s="107">
        <v>108</v>
      </c>
      <c r="G14" s="103">
        <f t="shared" si="1"/>
        <v>1.1368421052631579</v>
      </c>
      <c r="H14" s="107">
        <v>83</v>
      </c>
      <c r="I14" s="103">
        <f>H14/H15*100</f>
        <v>0.87747119145787089</v>
      </c>
      <c r="J14" s="107">
        <v>83</v>
      </c>
      <c r="K14" s="103">
        <f>J14/J15*100</f>
        <v>0.81015129331381153</v>
      </c>
      <c r="L14" s="104">
        <f t="shared" si="2"/>
        <v>76.851851851851848</v>
      </c>
      <c r="M14" s="104">
        <f t="shared" si="3"/>
        <v>76.851851851851848</v>
      </c>
      <c r="O14" s="26"/>
    </row>
    <row r="15" spans="2:15" ht="23.25" customHeight="1" x14ac:dyDescent="0.25">
      <c r="B15" s="334" t="s">
        <v>686</v>
      </c>
      <c r="C15" s="334"/>
      <c r="D15" s="120">
        <f t="shared" ref="D15:K15" si="4">SUM(D10:D14)</f>
        <v>8752</v>
      </c>
      <c r="E15" s="106">
        <f t="shared" si="4"/>
        <v>99.999999999999986</v>
      </c>
      <c r="F15" s="120">
        <f t="shared" si="4"/>
        <v>9500</v>
      </c>
      <c r="G15" s="106">
        <f t="shared" si="4"/>
        <v>100</v>
      </c>
      <c r="H15" s="120">
        <f t="shared" si="4"/>
        <v>9459</v>
      </c>
      <c r="I15" s="106">
        <f t="shared" si="4"/>
        <v>100</v>
      </c>
      <c r="J15" s="120">
        <f t="shared" si="4"/>
        <v>10245</v>
      </c>
      <c r="K15" s="106">
        <f t="shared" si="4"/>
        <v>100</v>
      </c>
      <c r="L15" s="106">
        <f t="shared" si="2"/>
        <v>108.07815356489945</v>
      </c>
      <c r="M15" s="106">
        <f t="shared" si="3"/>
        <v>107.84210526315789</v>
      </c>
      <c r="O15" s="26"/>
    </row>
    <row r="16" spans="2:15" ht="19.350000000000001" customHeight="1" x14ac:dyDescent="0.25">
      <c r="B16" s="111"/>
      <c r="C16" s="351" t="s">
        <v>466</v>
      </c>
      <c r="D16" s="351"/>
      <c r="E16" s="114"/>
      <c r="F16" s="107"/>
      <c r="G16" s="114"/>
      <c r="H16" s="107"/>
      <c r="I16" s="114"/>
      <c r="J16" s="107"/>
      <c r="K16" s="114"/>
      <c r="L16" s="104"/>
      <c r="M16" s="104"/>
      <c r="O16" s="26"/>
    </row>
    <row r="17" spans="2:15" ht="22.35" customHeight="1" x14ac:dyDescent="0.25">
      <c r="B17" s="111" t="s">
        <v>262</v>
      </c>
      <c r="C17" s="101" t="s">
        <v>23</v>
      </c>
      <c r="D17" s="107">
        <v>6184</v>
      </c>
      <c r="E17" s="103">
        <f>D17/D$21*100</f>
        <v>71.047794117647058</v>
      </c>
      <c r="F17" s="107">
        <v>6935</v>
      </c>
      <c r="G17" s="103">
        <f>F17/F$21*100</f>
        <v>73.262201563490379</v>
      </c>
      <c r="H17" s="107">
        <v>6250</v>
      </c>
      <c r="I17" s="103">
        <f>H17/H$21*100</f>
        <v>67.009756620563948</v>
      </c>
      <c r="J17" s="107">
        <v>7057.0630000000001</v>
      </c>
      <c r="K17" s="103">
        <f>J17/J21*100</f>
        <v>69.549970276202671</v>
      </c>
      <c r="L17" s="104">
        <f>H17/D17*100</f>
        <v>101.0672703751617</v>
      </c>
      <c r="M17" s="104">
        <f>J17/F17*100</f>
        <v>101.7601009372747</v>
      </c>
      <c r="O17" s="26"/>
    </row>
    <row r="18" spans="2:15" ht="20.45" customHeight="1" x14ac:dyDescent="0.25">
      <c r="B18" s="111" t="s">
        <v>263</v>
      </c>
      <c r="C18" s="101" t="s">
        <v>384</v>
      </c>
      <c r="D18" s="107">
        <v>461</v>
      </c>
      <c r="E18" s="103">
        <f t="shared" ref="E18:E20" si="5">D18/D$21*100</f>
        <v>5.2964154411764701</v>
      </c>
      <c r="F18" s="107">
        <v>461</v>
      </c>
      <c r="G18" s="103">
        <f t="shared" ref="G18:G20" si="6">F18/F$21*100</f>
        <v>4.8700612719205578</v>
      </c>
      <c r="H18" s="107">
        <v>782</v>
      </c>
      <c r="I18" s="103">
        <f t="shared" ref="I18:I20" si="7">H18/H$21*100</f>
        <v>8.3842607483649623</v>
      </c>
      <c r="J18" s="107">
        <v>781.52499999999998</v>
      </c>
      <c r="K18" s="103">
        <f>J18/J21*100</f>
        <v>7.7022184044707105</v>
      </c>
      <c r="L18" s="104">
        <f t="shared" ref="L18:L21" si="8">H18/D18*100</f>
        <v>169.63123644251627</v>
      </c>
      <c r="M18" s="104">
        <f t="shared" ref="M18:M21" si="9">J18/F18*100</f>
        <v>169.52819956616051</v>
      </c>
      <c r="O18" s="26"/>
    </row>
    <row r="19" spans="2:15" ht="19.350000000000001" customHeight="1" x14ac:dyDescent="0.25">
      <c r="B19" s="111" t="s">
        <v>264</v>
      </c>
      <c r="C19" s="101" t="s">
        <v>685</v>
      </c>
      <c r="D19" s="107">
        <v>1715</v>
      </c>
      <c r="E19" s="103">
        <f t="shared" si="5"/>
        <v>19.703584558823529</v>
      </c>
      <c r="F19" s="107">
        <v>1715</v>
      </c>
      <c r="G19" s="103">
        <f t="shared" si="6"/>
        <v>18.117473061483203</v>
      </c>
      <c r="H19" s="107">
        <v>1881</v>
      </c>
      <c r="I19" s="103">
        <f t="shared" si="7"/>
        <v>20.16725635252493</v>
      </c>
      <c r="J19" s="107">
        <v>1881</v>
      </c>
      <c r="K19" s="103">
        <f>J19/J21*100</f>
        <v>18.537951849025188</v>
      </c>
      <c r="L19" s="104">
        <f t="shared" si="8"/>
        <v>109.67930029154518</v>
      </c>
      <c r="M19" s="104">
        <f t="shared" si="9"/>
        <v>109.67930029154518</v>
      </c>
      <c r="O19" s="26"/>
    </row>
    <row r="20" spans="2:15" ht="22.35" customHeight="1" x14ac:dyDescent="0.25">
      <c r="B20" s="111" t="s">
        <v>265</v>
      </c>
      <c r="C20" s="101" t="s">
        <v>48</v>
      </c>
      <c r="D20" s="107">
        <v>344</v>
      </c>
      <c r="E20" s="103">
        <f t="shared" si="5"/>
        <v>3.9522058823529411</v>
      </c>
      <c r="F20" s="107">
        <v>355</v>
      </c>
      <c r="G20" s="103">
        <f t="shared" si="6"/>
        <v>3.7502641031058528</v>
      </c>
      <c r="H20" s="107">
        <v>414</v>
      </c>
      <c r="I20" s="103">
        <f t="shared" si="7"/>
        <v>4.4387262785461559</v>
      </c>
      <c r="J20" s="107">
        <v>427.16399999999999</v>
      </c>
      <c r="K20" s="103">
        <f>J20/J21*100</f>
        <v>4.2098594703014323</v>
      </c>
      <c r="L20" s="104">
        <f t="shared" si="8"/>
        <v>120.34883720930232</v>
      </c>
      <c r="M20" s="104">
        <f t="shared" si="9"/>
        <v>120.32788732394366</v>
      </c>
      <c r="O20" s="26"/>
    </row>
    <row r="21" spans="2:15" ht="22.35" customHeight="1" x14ac:dyDescent="0.25">
      <c r="B21" s="334" t="s">
        <v>687</v>
      </c>
      <c r="C21" s="334"/>
      <c r="D21" s="120">
        <f t="shared" ref="D21:K21" si="10">SUM(D17:D20)</f>
        <v>8704</v>
      </c>
      <c r="E21" s="106">
        <f t="shared" si="10"/>
        <v>99.999999999999986</v>
      </c>
      <c r="F21" s="120">
        <f t="shared" si="10"/>
        <v>9466</v>
      </c>
      <c r="G21" s="106">
        <f t="shared" si="10"/>
        <v>100</v>
      </c>
      <c r="H21" s="120">
        <f t="shared" si="10"/>
        <v>9327</v>
      </c>
      <c r="I21" s="106">
        <f t="shared" si="10"/>
        <v>100</v>
      </c>
      <c r="J21" s="120">
        <f t="shared" si="10"/>
        <v>10146.752</v>
      </c>
      <c r="K21" s="106">
        <f t="shared" si="10"/>
        <v>100.00000000000001</v>
      </c>
      <c r="L21" s="106">
        <f t="shared" si="8"/>
        <v>107.15762867647058</v>
      </c>
      <c r="M21" s="106">
        <f t="shared" si="9"/>
        <v>107.19154870061271</v>
      </c>
      <c r="O21" s="26"/>
    </row>
    <row r="22" spans="2:15" ht="21" customHeight="1" x14ac:dyDescent="0.25">
      <c r="B22" s="111"/>
      <c r="C22" s="351" t="s">
        <v>467</v>
      </c>
      <c r="D22" s="351"/>
      <c r="E22" s="101"/>
      <c r="F22" s="101"/>
      <c r="G22" s="101"/>
      <c r="H22" s="114"/>
      <c r="I22" s="114"/>
      <c r="J22" s="114"/>
      <c r="K22" s="114"/>
      <c r="L22" s="114"/>
      <c r="M22" s="114"/>
    </row>
    <row r="23" spans="2:15" ht="19.350000000000001" customHeight="1" x14ac:dyDescent="0.25">
      <c r="B23" s="111" t="s">
        <v>266</v>
      </c>
      <c r="C23" s="101" t="s">
        <v>542</v>
      </c>
      <c r="D23" s="114">
        <v>182</v>
      </c>
      <c r="E23" s="114"/>
      <c r="F23" s="114">
        <v>202</v>
      </c>
      <c r="G23" s="114"/>
      <c r="H23" s="104">
        <v>412</v>
      </c>
      <c r="I23" s="104"/>
      <c r="J23" s="104">
        <v>461</v>
      </c>
      <c r="K23" s="104"/>
      <c r="L23" s="104">
        <f>H23/D23*100</f>
        <v>226.37362637362637</v>
      </c>
      <c r="M23" s="104">
        <f>J23/F23*100</f>
        <v>228.21782178217819</v>
      </c>
    </row>
    <row r="24" spans="2:15" ht="17.100000000000001" customHeight="1" x14ac:dyDescent="0.25">
      <c r="B24" s="111" t="s">
        <v>267</v>
      </c>
      <c r="C24" s="101" t="s">
        <v>387</v>
      </c>
      <c r="D24" s="114">
        <v>149</v>
      </c>
      <c r="E24" s="114"/>
      <c r="F24" s="114">
        <v>151</v>
      </c>
      <c r="G24" s="114"/>
      <c r="H24" s="104">
        <v>471</v>
      </c>
      <c r="I24" s="104"/>
      <c r="J24" s="104">
        <v>482</v>
      </c>
      <c r="K24" s="104"/>
      <c r="L24" s="104">
        <f>H24/D24*100</f>
        <v>316.10738255033561</v>
      </c>
      <c r="M24" s="104">
        <f>J24/F24*100</f>
        <v>319.205298013245</v>
      </c>
      <c r="O24" s="15"/>
    </row>
    <row r="25" spans="2:15" ht="20.100000000000001" customHeight="1" x14ac:dyDescent="0.25">
      <c r="B25" s="111"/>
      <c r="C25" s="135" t="s">
        <v>148</v>
      </c>
      <c r="D25" s="101"/>
      <c r="E25" s="101"/>
      <c r="F25" s="101"/>
      <c r="G25" s="101"/>
      <c r="H25" s="104"/>
      <c r="I25" s="104"/>
      <c r="J25" s="104"/>
      <c r="K25" s="104"/>
      <c r="L25" s="104"/>
      <c r="M25" s="104"/>
    </row>
    <row r="26" spans="2:15" ht="17.45" customHeight="1" x14ac:dyDescent="0.25">
      <c r="B26" s="111"/>
      <c r="C26" s="101" t="s">
        <v>149</v>
      </c>
      <c r="D26" s="114">
        <f>D15-D21+D23-D24</f>
        <v>81</v>
      </c>
      <c r="E26" s="101"/>
      <c r="F26" s="114">
        <f>F15-F21+F23-F24</f>
        <v>85</v>
      </c>
      <c r="G26" s="101"/>
      <c r="H26" s="104">
        <f>H15-H21+H23-H24</f>
        <v>73</v>
      </c>
      <c r="I26" s="104"/>
      <c r="J26" s="104">
        <f>J15-J21+J23-J24</f>
        <v>77.247999999999593</v>
      </c>
      <c r="K26" s="104"/>
      <c r="L26" s="104">
        <f>H26/D26*100</f>
        <v>90.123456790123456</v>
      </c>
      <c r="M26" s="104">
        <f>J26/F26*100</f>
        <v>90.879999999999512</v>
      </c>
      <c r="O26" s="312"/>
    </row>
    <row r="27" spans="2:15" ht="15.75" x14ac:dyDescent="0.25">
      <c r="B27" s="300"/>
      <c r="C27" s="301" t="s">
        <v>34</v>
      </c>
      <c r="D27" s="302">
        <v>2.5999999999999999E-2</v>
      </c>
      <c r="E27" s="301"/>
      <c r="F27" s="302">
        <v>2.7E-2</v>
      </c>
      <c r="G27" s="301"/>
      <c r="H27" s="302">
        <v>2.0542974721682112E-2</v>
      </c>
      <c r="I27" s="310"/>
      <c r="J27" s="302">
        <v>2.18E-2</v>
      </c>
      <c r="K27" s="310"/>
      <c r="L27" s="310"/>
      <c r="M27" s="310"/>
      <c r="O27" s="313"/>
    </row>
    <row r="28" spans="2:15" ht="15.75" x14ac:dyDescent="0.25">
      <c r="B28" s="111"/>
      <c r="C28" s="101" t="s">
        <v>388</v>
      </c>
      <c r="D28" s="114"/>
      <c r="E28" s="114"/>
      <c r="F28" s="114"/>
      <c r="G28" s="101"/>
      <c r="H28" s="107"/>
      <c r="I28" s="114"/>
      <c r="J28" s="107"/>
      <c r="K28" s="114"/>
      <c r="L28" s="114"/>
      <c r="M28" s="114"/>
      <c r="O28" s="313"/>
    </row>
    <row r="29" spans="2:15" ht="15.75" x14ac:dyDescent="0.25">
      <c r="B29" s="111"/>
      <c r="C29" s="101" t="s">
        <v>34</v>
      </c>
      <c r="D29" s="114"/>
      <c r="E29" s="114"/>
      <c r="F29" s="114"/>
      <c r="G29" s="101"/>
      <c r="H29" s="192"/>
      <c r="I29" s="114"/>
      <c r="J29" s="192"/>
      <c r="K29" s="114"/>
      <c r="L29" s="114"/>
      <c r="M29" s="114"/>
    </row>
    <row r="30" spans="2:15" ht="18.600000000000001" customHeight="1" x14ac:dyDescent="0.25">
      <c r="B30" s="111"/>
      <c r="C30" s="101" t="s">
        <v>150</v>
      </c>
      <c r="D30" s="305">
        <v>0.4</v>
      </c>
      <c r="E30" s="306"/>
      <c r="F30" s="305">
        <v>0.4</v>
      </c>
      <c r="G30" s="306"/>
      <c r="H30" s="311">
        <v>0.4</v>
      </c>
      <c r="I30" s="306"/>
      <c r="J30" s="311">
        <v>0.4</v>
      </c>
      <c r="K30" s="306"/>
      <c r="L30" s="114"/>
      <c r="M30" s="114"/>
      <c r="O30" s="23"/>
    </row>
    <row r="31" spans="2:15" ht="19.350000000000001" customHeight="1" x14ac:dyDescent="0.25">
      <c r="B31" s="334" t="s">
        <v>151</v>
      </c>
      <c r="C31" s="334"/>
      <c r="D31" s="193">
        <f>D30-D27</f>
        <v>0.374</v>
      </c>
      <c r="E31" s="193"/>
      <c r="F31" s="193">
        <f>F30-F27</f>
        <v>0.373</v>
      </c>
      <c r="G31" s="97"/>
      <c r="H31" s="193">
        <f>H30-H27</f>
        <v>0.37945702527831793</v>
      </c>
      <c r="I31" s="97"/>
      <c r="J31" s="193">
        <f>J30-J27</f>
        <v>0.37820000000000004</v>
      </c>
      <c r="K31" s="97"/>
      <c r="L31" s="97"/>
      <c r="M31" s="97"/>
      <c r="O31" s="23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H23"/>
  <sheetViews>
    <sheetView workbookViewId="0">
      <selection activeCell="H9" sqref="H9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7.140625" style="2" customWidth="1"/>
    <col min="5" max="5" width="16.5703125" style="2" customWidth="1"/>
    <col min="6" max="6" width="10.140625" style="2" customWidth="1"/>
    <col min="7" max="16384" width="9.140625" style="2"/>
  </cols>
  <sheetData>
    <row r="2" spans="2:8" x14ac:dyDescent="0.25">
      <c r="H2"/>
    </row>
    <row r="3" spans="2:8" ht="16.5" thickBot="1" x14ac:dyDescent="0.3">
      <c r="B3" s="136"/>
      <c r="C3" s="136"/>
      <c r="D3" s="136"/>
      <c r="E3" s="136"/>
      <c r="F3" s="158" t="s">
        <v>278</v>
      </c>
    </row>
    <row r="4" spans="2:8" ht="24.95" customHeight="1" thickTop="1" x14ac:dyDescent="0.25">
      <c r="B4" s="344" t="s">
        <v>645</v>
      </c>
      <c r="C4" s="344"/>
      <c r="D4" s="344"/>
      <c r="E4" s="344"/>
      <c r="F4" s="344"/>
    </row>
    <row r="5" spans="2:8" x14ac:dyDescent="0.25">
      <c r="B5" s="328" t="s">
        <v>102</v>
      </c>
      <c r="C5" s="328" t="s">
        <v>58</v>
      </c>
      <c r="D5" s="328" t="s">
        <v>544</v>
      </c>
      <c r="E5" s="328" t="s">
        <v>696</v>
      </c>
      <c r="F5" s="63" t="s">
        <v>1</v>
      </c>
    </row>
    <row r="6" spans="2:8" x14ac:dyDescent="0.25">
      <c r="B6" s="328"/>
      <c r="C6" s="328"/>
      <c r="D6" s="328"/>
      <c r="E6" s="328"/>
      <c r="F6" s="63" t="s">
        <v>50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</row>
    <row r="8" spans="2:8" ht="20.100000000000001" customHeight="1" x14ac:dyDescent="0.25">
      <c r="B8" s="65" t="s">
        <v>257</v>
      </c>
      <c r="C8" s="66" t="s">
        <v>432</v>
      </c>
      <c r="D8" s="68">
        <v>234742</v>
      </c>
      <c r="E8" s="68">
        <v>319008</v>
      </c>
      <c r="F8" s="74">
        <f>E8/D8*100</f>
        <v>135.89728297449966</v>
      </c>
    </row>
    <row r="9" spans="2:8" ht="20.100000000000001" customHeight="1" x14ac:dyDescent="0.25">
      <c r="B9" s="65" t="s">
        <v>258</v>
      </c>
      <c r="C9" s="66" t="s">
        <v>433</v>
      </c>
      <c r="D9" s="68">
        <v>49349</v>
      </c>
      <c r="E9" s="68">
        <v>70473</v>
      </c>
      <c r="F9" s="74">
        <f t="shared" ref="F9:F13" si="0">E9/D9*100</f>
        <v>142.80532533587308</v>
      </c>
    </row>
    <row r="10" spans="2:8" ht="20.100000000000001" customHeight="1" x14ac:dyDescent="0.25">
      <c r="B10" s="65" t="s">
        <v>259</v>
      </c>
      <c r="C10" s="66" t="s">
        <v>434</v>
      </c>
      <c r="D10" s="68">
        <v>0</v>
      </c>
      <c r="E10" s="68">
        <v>0</v>
      </c>
      <c r="F10" s="74" t="s">
        <v>82</v>
      </c>
    </row>
    <row r="11" spans="2:8" ht="20.100000000000001" customHeight="1" x14ac:dyDescent="0.25">
      <c r="B11" s="65" t="s">
        <v>260</v>
      </c>
      <c r="C11" s="66" t="s">
        <v>435</v>
      </c>
      <c r="D11" s="68">
        <v>-8069</v>
      </c>
      <c r="E11" s="68">
        <v>-9584</v>
      </c>
      <c r="F11" s="74">
        <f t="shared" si="0"/>
        <v>118.77556078820174</v>
      </c>
    </row>
    <row r="12" spans="2:8" ht="34.5" customHeight="1" x14ac:dyDescent="0.25">
      <c r="B12" s="63" t="s">
        <v>436</v>
      </c>
      <c r="C12" s="195" t="s">
        <v>437</v>
      </c>
      <c r="D12" s="69">
        <f>SUM(D8:D11)</f>
        <v>276022</v>
      </c>
      <c r="E12" s="69">
        <f>SUM(E8:E11)</f>
        <v>379897</v>
      </c>
      <c r="F12" s="72">
        <f t="shared" si="0"/>
        <v>137.63286984370811</v>
      </c>
    </row>
    <row r="13" spans="2:8" ht="20.100000000000001" customHeight="1" x14ac:dyDescent="0.25">
      <c r="B13" s="65" t="s">
        <v>262</v>
      </c>
      <c r="C13" s="66" t="s">
        <v>59</v>
      </c>
      <c r="D13" s="68">
        <v>3152001</v>
      </c>
      <c r="E13" s="68">
        <v>3541454</v>
      </c>
      <c r="F13" s="74">
        <f t="shared" si="0"/>
        <v>112.35573846581902</v>
      </c>
    </row>
    <row r="14" spans="2:8" ht="30.75" customHeight="1" x14ac:dyDescent="0.25">
      <c r="B14" s="63" t="s">
        <v>438</v>
      </c>
      <c r="C14" s="62" t="s">
        <v>688</v>
      </c>
      <c r="D14" s="196">
        <f>D12/D13</f>
        <v>8.7570403689592735E-2</v>
      </c>
      <c r="E14" s="196">
        <f>E12/E13</f>
        <v>0.10727147663078498</v>
      </c>
      <c r="F14" s="72"/>
    </row>
    <row r="17" spans="4:5" x14ac:dyDescent="0.25">
      <c r="D17" s="50"/>
      <c r="E17" s="50"/>
    </row>
    <row r="18" spans="4:5" x14ac:dyDescent="0.25">
      <c r="D18" s="50"/>
      <c r="E18" s="50"/>
    </row>
    <row r="20" spans="4:5" x14ac:dyDescent="0.25">
      <c r="D20" s="50"/>
      <c r="E20" s="50"/>
    </row>
    <row r="21" spans="4:5" x14ac:dyDescent="0.25">
      <c r="D21" s="50"/>
      <c r="E21" s="50"/>
    </row>
    <row r="22" spans="4:5" x14ac:dyDescent="0.25">
      <c r="D22" s="50"/>
      <c r="E22" s="50"/>
    </row>
    <row r="23" spans="4:5" x14ac:dyDescent="0.25">
      <c r="D23" s="57"/>
      <c r="E23" s="57"/>
    </row>
  </sheetData>
  <mergeCells count="5">
    <mergeCell ref="B4:F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ignoredErrors>
    <ignoredError sqref="D12:E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D16" sqref="D16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344" t="s">
        <v>646</v>
      </c>
      <c r="C4" s="344"/>
      <c r="D4" s="344"/>
      <c r="E4" s="344"/>
      <c r="F4" s="344"/>
      <c r="G4" s="344"/>
      <c r="H4" s="344"/>
    </row>
    <row r="5" spans="2:10" ht="15.75" x14ac:dyDescent="0.25">
      <c r="B5" s="352" t="s">
        <v>102</v>
      </c>
      <c r="C5" s="328" t="s">
        <v>12</v>
      </c>
      <c r="D5" s="328" t="s">
        <v>545</v>
      </c>
      <c r="E5" s="328"/>
      <c r="F5" s="328" t="s">
        <v>697</v>
      </c>
      <c r="G5" s="328"/>
      <c r="H5" s="63" t="s">
        <v>1</v>
      </c>
    </row>
    <row r="6" spans="2:10" ht="31.5" x14ac:dyDescent="0.25">
      <c r="B6" s="352"/>
      <c r="C6" s="328"/>
      <c r="D6" s="63" t="s">
        <v>13</v>
      </c>
      <c r="E6" s="63" t="s">
        <v>20</v>
      </c>
      <c r="F6" s="63" t="s">
        <v>13</v>
      </c>
      <c r="G6" s="63" t="s">
        <v>20</v>
      </c>
      <c r="H6" s="63" t="s">
        <v>349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257</v>
      </c>
      <c r="C8" s="66" t="s">
        <v>14</v>
      </c>
      <c r="D8" s="67">
        <v>738</v>
      </c>
      <c r="E8" s="73">
        <f>D8/D12*100</f>
        <v>50.931677018633536</v>
      </c>
      <c r="F8" s="67">
        <v>750</v>
      </c>
      <c r="G8" s="73">
        <f>F8/F12*100</f>
        <v>51.264524948735477</v>
      </c>
      <c r="H8" s="197">
        <f>F8/D8*100</f>
        <v>101.62601626016261</v>
      </c>
    </row>
    <row r="9" spans="2:10" ht="15.75" x14ac:dyDescent="0.25">
      <c r="B9" s="65" t="s">
        <v>258</v>
      </c>
      <c r="C9" s="66" t="s">
        <v>15</v>
      </c>
      <c r="D9" s="67">
        <v>130</v>
      </c>
      <c r="E9" s="73">
        <f>D9/D12*100</f>
        <v>8.9717046238785372</v>
      </c>
      <c r="F9" s="67">
        <v>121</v>
      </c>
      <c r="G9" s="73">
        <f>F9/F12*100</f>
        <v>8.2706766917293226</v>
      </c>
      <c r="H9" s="197">
        <f>F9/D9*100</f>
        <v>93.07692307692308</v>
      </c>
    </row>
    <row r="10" spans="2:10" ht="15.75" x14ac:dyDescent="0.25">
      <c r="B10" s="65" t="s">
        <v>259</v>
      </c>
      <c r="C10" s="66" t="s">
        <v>16</v>
      </c>
      <c r="D10" s="67">
        <v>570</v>
      </c>
      <c r="E10" s="73">
        <f>D10/D12*100</f>
        <v>39.337474120082817</v>
      </c>
      <c r="F10" s="67">
        <v>581</v>
      </c>
      <c r="G10" s="73">
        <f>F10/F12*100</f>
        <v>39.71291866028708</v>
      </c>
      <c r="H10" s="197">
        <f>F10/D10*100</f>
        <v>101.92982456140352</v>
      </c>
    </row>
    <row r="11" spans="2:10" ht="15.75" x14ac:dyDescent="0.25">
      <c r="B11" s="65" t="s">
        <v>260</v>
      </c>
      <c r="C11" s="66" t="s">
        <v>17</v>
      </c>
      <c r="D11" s="67">
        <v>11</v>
      </c>
      <c r="E11" s="73">
        <f>D11/D12*100</f>
        <v>0.75914423740510695</v>
      </c>
      <c r="F11" s="67">
        <v>11</v>
      </c>
      <c r="G11" s="73">
        <f>F11/F12*100</f>
        <v>0.75187969924812026</v>
      </c>
      <c r="H11" s="197">
        <f>F11/D11*100</f>
        <v>100</v>
      </c>
    </row>
    <row r="12" spans="2:10" ht="15.75" x14ac:dyDescent="0.25">
      <c r="B12" s="328" t="s">
        <v>18</v>
      </c>
      <c r="C12" s="328"/>
      <c r="D12" s="69">
        <f>SUM(D8:D11)</f>
        <v>1449</v>
      </c>
      <c r="E12" s="198">
        <f>SUM(E8:E11)</f>
        <v>100</v>
      </c>
      <c r="F12" s="69">
        <f>SUM(F8:F11)</f>
        <v>1463</v>
      </c>
      <c r="G12" s="198">
        <f>SUM(G8:G11)</f>
        <v>100</v>
      </c>
      <c r="H12" s="198">
        <f>F12/D12*100</f>
        <v>100.96618357487924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>
      <selection activeCell="C29" sqref="C29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36"/>
      <c r="C3" s="136"/>
      <c r="D3" s="136"/>
      <c r="E3" s="136"/>
      <c r="F3" s="136"/>
      <c r="G3" s="136"/>
      <c r="H3" s="136"/>
      <c r="I3" s="136"/>
      <c r="J3" s="136"/>
      <c r="K3" s="206"/>
      <c r="L3" s="156" t="s">
        <v>280</v>
      </c>
    </row>
    <row r="4" spans="2:16" ht="24.95" customHeight="1" thickTop="1" x14ac:dyDescent="0.25">
      <c r="B4" s="353" t="s">
        <v>647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2:16" ht="15.75" x14ac:dyDescent="0.25">
      <c r="B5" s="328" t="s">
        <v>102</v>
      </c>
      <c r="C5" s="328" t="s">
        <v>58</v>
      </c>
      <c r="D5" s="332" t="s">
        <v>548</v>
      </c>
      <c r="E5" s="332"/>
      <c r="F5" s="332"/>
      <c r="G5" s="332"/>
      <c r="H5" s="332" t="s">
        <v>702</v>
      </c>
      <c r="I5" s="332"/>
      <c r="J5" s="332"/>
      <c r="K5" s="332"/>
      <c r="L5" s="63" t="s">
        <v>1</v>
      </c>
    </row>
    <row r="6" spans="2:16" ht="15.75" x14ac:dyDescent="0.25">
      <c r="B6" s="328"/>
      <c r="C6" s="328"/>
      <c r="D6" s="63" t="s">
        <v>154</v>
      </c>
      <c r="E6" s="63" t="s">
        <v>155</v>
      </c>
      <c r="F6" s="63" t="s">
        <v>18</v>
      </c>
      <c r="G6" s="63" t="s">
        <v>34</v>
      </c>
      <c r="H6" s="63" t="s">
        <v>154</v>
      </c>
      <c r="I6" s="63" t="s">
        <v>155</v>
      </c>
      <c r="J6" s="63" t="s">
        <v>18</v>
      </c>
      <c r="K6" s="199" t="s">
        <v>34</v>
      </c>
      <c r="L6" s="63" t="s">
        <v>386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309</v>
      </c>
      <c r="G7" s="61">
        <v>6</v>
      </c>
      <c r="H7" s="61">
        <v>7</v>
      </c>
      <c r="I7" s="61">
        <v>8</v>
      </c>
      <c r="J7" s="61" t="s">
        <v>310</v>
      </c>
      <c r="K7" s="117">
        <v>10</v>
      </c>
      <c r="L7" s="61">
        <v>11</v>
      </c>
    </row>
    <row r="8" spans="2:16" ht="15.75" x14ac:dyDescent="0.25">
      <c r="B8" s="153"/>
      <c r="C8" s="153" t="s">
        <v>157</v>
      </c>
      <c r="D8" s="355"/>
      <c r="E8" s="355"/>
      <c r="F8" s="355"/>
      <c r="G8" s="355"/>
      <c r="H8" s="355"/>
      <c r="I8" s="355"/>
      <c r="J8" s="355"/>
      <c r="K8" s="355"/>
      <c r="L8" s="355"/>
    </row>
    <row r="9" spans="2:16" ht="15.75" x14ac:dyDescent="0.25">
      <c r="B9" s="65" t="s">
        <v>257</v>
      </c>
      <c r="C9" s="66" t="s">
        <v>21</v>
      </c>
      <c r="D9" s="68">
        <v>31162</v>
      </c>
      <c r="E9" s="68">
        <v>17716</v>
      </c>
      <c r="F9" s="68">
        <f t="shared" ref="F9:F17" si="0">D9+E9</f>
        <v>48878</v>
      </c>
      <c r="G9" s="71">
        <f>F9/F18*100</f>
        <v>5.9074993745384576</v>
      </c>
      <c r="H9" s="68">
        <v>34333</v>
      </c>
      <c r="I9" s="68">
        <v>22766</v>
      </c>
      <c r="J9" s="68">
        <f t="shared" ref="J9:J17" si="1">H9+I9</f>
        <v>57099</v>
      </c>
      <c r="K9" s="200">
        <f>J9/J18*100</f>
        <v>6.271989419814342</v>
      </c>
      <c r="L9" s="197">
        <f>J9/F9*100</f>
        <v>116.81942796350096</v>
      </c>
      <c r="N9" s="45"/>
      <c r="O9" s="45"/>
      <c r="P9" s="54"/>
    </row>
    <row r="10" spans="2:16" ht="15.75" x14ac:dyDescent="0.25">
      <c r="B10" s="202" t="s">
        <v>258</v>
      </c>
      <c r="C10" s="66" t="s">
        <v>342</v>
      </c>
      <c r="D10" s="68">
        <v>0</v>
      </c>
      <c r="E10" s="68">
        <v>0</v>
      </c>
      <c r="F10" s="68">
        <f t="shared" si="0"/>
        <v>0</v>
      </c>
      <c r="G10" s="71">
        <f>F10/F18*100</f>
        <v>0</v>
      </c>
      <c r="H10" s="68">
        <v>0</v>
      </c>
      <c r="I10" s="68">
        <v>0</v>
      </c>
      <c r="J10" s="68">
        <f t="shared" si="1"/>
        <v>0</v>
      </c>
      <c r="K10" s="200">
        <f>J10/J18*100</f>
        <v>0</v>
      </c>
      <c r="L10" s="197" t="s">
        <v>82</v>
      </c>
      <c r="N10" s="46"/>
      <c r="O10" s="46"/>
      <c r="P10" s="54"/>
    </row>
    <row r="11" spans="2:16" ht="15.75" x14ac:dyDescent="0.25">
      <c r="B11" s="65" t="s">
        <v>259</v>
      </c>
      <c r="C11" s="66" t="s">
        <v>689</v>
      </c>
      <c r="D11" s="68">
        <v>474936</v>
      </c>
      <c r="E11" s="68">
        <v>204121</v>
      </c>
      <c r="F11" s="68">
        <f t="shared" si="0"/>
        <v>679057</v>
      </c>
      <c r="G11" s="71">
        <f>F11/F18*100</f>
        <v>82.072277973238698</v>
      </c>
      <c r="H11" s="68">
        <v>503653</v>
      </c>
      <c r="I11" s="68">
        <v>236810</v>
      </c>
      <c r="J11" s="68">
        <f t="shared" si="1"/>
        <v>740463</v>
      </c>
      <c r="K11" s="200">
        <f>J11/J18*100</f>
        <v>81.335506782325211</v>
      </c>
      <c r="L11" s="197">
        <f t="shared" ref="L11:L18" si="2">J11/F11*100</f>
        <v>109.04283440123584</v>
      </c>
      <c r="N11" s="45"/>
      <c r="O11" s="45"/>
      <c r="P11" s="54"/>
    </row>
    <row r="12" spans="2:16" ht="15.75" x14ac:dyDescent="0.25">
      <c r="B12" s="65" t="s">
        <v>260</v>
      </c>
      <c r="C12" s="66" t="s">
        <v>176</v>
      </c>
      <c r="D12" s="68">
        <v>3012</v>
      </c>
      <c r="E12" s="68">
        <v>3034</v>
      </c>
      <c r="F12" s="68">
        <f t="shared" si="0"/>
        <v>6046</v>
      </c>
      <c r="G12" s="71">
        <f>F12/F18*100</f>
        <v>0.73073246078930232</v>
      </c>
      <c r="H12" s="68">
        <v>3689</v>
      </c>
      <c r="I12" s="68">
        <v>2897</v>
      </c>
      <c r="J12" s="68">
        <f t="shared" si="1"/>
        <v>6586</v>
      </c>
      <c r="K12" s="200">
        <f>J12/J18*100</f>
        <v>0.72343337569654897</v>
      </c>
      <c r="L12" s="197">
        <f t="shared" si="2"/>
        <v>108.93152497519021</v>
      </c>
      <c r="N12" s="45"/>
      <c r="O12" s="45"/>
      <c r="P12" s="54"/>
    </row>
    <row r="13" spans="2:16" ht="15.75" x14ac:dyDescent="0.25">
      <c r="B13" s="65" t="s">
        <v>261</v>
      </c>
      <c r="C13" s="66" t="s">
        <v>468</v>
      </c>
      <c r="D13" s="68">
        <f>D11-D12</f>
        <v>471924</v>
      </c>
      <c r="E13" s="68">
        <f>E11-E12</f>
        <v>201087</v>
      </c>
      <c r="F13" s="68">
        <f>D13+E13</f>
        <v>673011</v>
      </c>
      <c r="G13" s="71">
        <f>F13/F18*100</f>
        <v>81.341545512449414</v>
      </c>
      <c r="H13" s="68">
        <f>H11-H12</f>
        <v>499964</v>
      </c>
      <c r="I13" s="68">
        <f>I11-I12</f>
        <v>233913</v>
      </c>
      <c r="J13" s="68">
        <f>H13+I13</f>
        <v>733877</v>
      </c>
      <c r="K13" s="200">
        <f>J13/J18*100</f>
        <v>80.612073406628653</v>
      </c>
      <c r="L13" s="197">
        <f t="shared" si="2"/>
        <v>109.04383435040437</v>
      </c>
      <c r="N13" s="45"/>
      <c r="O13" s="45"/>
      <c r="P13" s="54"/>
    </row>
    <row r="14" spans="2:16" ht="15.75" x14ac:dyDescent="0.25">
      <c r="B14" s="65" t="s">
        <v>262</v>
      </c>
      <c r="C14" s="66" t="s">
        <v>690</v>
      </c>
      <c r="D14" s="68">
        <v>22466</v>
      </c>
      <c r="E14" s="68">
        <v>6652</v>
      </c>
      <c r="F14" s="68">
        <f t="shared" si="0"/>
        <v>29118</v>
      </c>
      <c r="G14" s="71">
        <f>F14/F18*100</f>
        <v>3.51926361119135</v>
      </c>
      <c r="H14" s="68">
        <v>28619</v>
      </c>
      <c r="I14" s="68">
        <v>7891</v>
      </c>
      <c r="J14" s="68">
        <f t="shared" si="1"/>
        <v>36510</v>
      </c>
      <c r="K14" s="200">
        <f>J14/J18*100</f>
        <v>4.0104088288310056</v>
      </c>
      <c r="L14" s="197">
        <f t="shared" si="2"/>
        <v>125.38635895322481</v>
      </c>
      <c r="N14" s="45"/>
      <c r="O14" s="45"/>
      <c r="P14" s="54"/>
    </row>
    <row r="15" spans="2:16" ht="15.75" x14ac:dyDescent="0.25">
      <c r="B15" s="65" t="s">
        <v>263</v>
      </c>
      <c r="C15" s="66" t="s">
        <v>344</v>
      </c>
      <c r="D15" s="68">
        <v>65379</v>
      </c>
      <c r="E15" s="68">
        <v>0</v>
      </c>
      <c r="F15" s="68">
        <f t="shared" si="0"/>
        <v>65379</v>
      </c>
      <c r="G15" s="71">
        <f>F15/F18*100</f>
        <v>7.9018454439205748</v>
      </c>
      <c r="H15" s="68">
        <v>70379</v>
      </c>
      <c r="I15" s="68">
        <v>0</v>
      </c>
      <c r="J15" s="68">
        <f t="shared" si="1"/>
        <v>70379</v>
      </c>
      <c r="K15" s="200">
        <f>J15/J18*100</f>
        <v>7.7307193361900133</v>
      </c>
      <c r="L15" s="197">
        <f t="shared" si="2"/>
        <v>107.64771562734212</v>
      </c>
      <c r="N15" s="45"/>
      <c r="O15" s="46"/>
      <c r="P15" s="54"/>
    </row>
    <row r="16" spans="2:16" ht="15.75" x14ac:dyDescent="0.25">
      <c r="B16" s="65" t="s">
        <v>264</v>
      </c>
      <c r="C16" s="66" t="s">
        <v>22</v>
      </c>
      <c r="D16" s="68">
        <v>9300</v>
      </c>
      <c r="E16" s="68">
        <v>1704</v>
      </c>
      <c r="F16" s="68">
        <f t="shared" si="0"/>
        <v>11004</v>
      </c>
      <c r="G16" s="71">
        <f>F16/F18*100</f>
        <v>1.3299669200339865</v>
      </c>
      <c r="H16" s="68">
        <v>10008</v>
      </c>
      <c r="I16" s="68">
        <v>2512</v>
      </c>
      <c r="J16" s="68">
        <f t="shared" si="1"/>
        <v>12520</v>
      </c>
      <c r="K16" s="200">
        <f>J16/J18*100</f>
        <v>1.3752483850168227</v>
      </c>
      <c r="L16" s="197">
        <f t="shared" si="2"/>
        <v>113.77680843329698</v>
      </c>
      <c r="N16" s="45"/>
      <c r="O16" s="45"/>
      <c r="P16" s="54"/>
    </row>
    <row r="17" spans="2:16" ht="15.75" x14ac:dyDescent="0.25">
      <c r="B17" s="65" t="s">
        <v>265</v>
      </c>
      <c r="C17" s="201" t="s">
        <v>345</v>
      </c>
      <c r="D17" s="68">
        <v>0</v>
      </c>
      <c r="E17" s="68">
        <v>1</v>
      </c>
      <c r="F17" s="68">
        <f t="shared" si="0"/>
        <v>1</v>
      </c>
      <c r="G17" s="71">
        <f>F17/F18*100</f>
        <v>1.2086213377262691E-4</v>
      </c>
      <c r="H17" s="68">
        <v>3</v>
      </c>
      <c r="I17" s="68">
        <v>1</v>
      </c>
      <c r="J17" s="68">
        <f t="shared" si="1"/>
        <v>4</v>
      </c>
      <c r="K17" s="200">
        <f>J17/J18*100</f>
        <v>4.3937648083604552E-4</v>
      </c>
      <c r="L17" s="197">
        <f t="shared" si="2"/>
        <v>400</v>
      </c>
      <c r="N17" s="46"/>
      <c r="O17" s="46"/>
      <c r="P17" s="54"/>
    </row>
    <row r="18" spans="2:16" ht="15.75" x14ac:dyDescent="0.25">
      <c r="B18" s="328" t="s">
        <v>158</v>
      </c>
      <c r="C18" s="328"/>
      <c r="D18" s="69">
        <f>D9+D10+D13+D14+D15+D16-D17</f>
        <v>600231</v>
      </c>
      <c r="E18" s="69">
        <f>E9+E10+E13+E14+E15+E16-E17</f>
        <v>227158</v>
      </c>
      <c r="F18" s="69">
        <f>F9+F10+F13+F14+F15+F16-F17</f>
        <v>827389</v>
      </c>
      <c r="G18" s="72">
        <f>G9+G10+G13+G14+G15+G16+G17</f>
        <v>100.00024172426755</v>
      </c>
      <c r="H18" s="69">
        <f>H9+H10+H13+H14+H15+H16-H17</f>
        <v>643300</v>
      </c>
      <c r="I18" s="69">
        <f>I9+I10+I13+I14+I15+I16-I17</f>
        <v>267081</v>
      </c>
      <c r="J18" s="69">
        <f>J9+J10+J13+J14+J15+J16-J17</f>
        <v>910381</v>
      </c>
      <c r="K18" s="198">
        <f t="shared" ref="K18" si="3">K9+K10+K13+K14+K15+K16+K17</f>
        <v>100.00087875296168</v>
      </c>
      <c r="L18" s="198">
        <f t="shared" si="2"/>
        <v>110.03059020605785</v>
      </c>
      <c r="N18" s="55"/>
      <c r="O18" s="55"/>
      <c r="P18" s="54"/>
    </row>
    <row r="19" spans="2:16" ht="15.75" x14ac:dyDescent="0.25">
      <c r="B19" s="355" t="s">
        <v>159</v>
      </c>
      <c r="C19" s="355"/>
      <c r="D19" s="356"/>
      <c r="E19" s="356"/>
      <c r="F19" s="356"/>
      <c r="G19" s="356"/>
      <c r="H19" s="356"/>
      <c r="I19" s="356"/>
      <c r="J19" s="356"/>
      <c r="K19" s="356"/>
      <c r="L19" s="356"/>
      <c r="N19" s="354"/>
      <c r="O19" s="354"/>
      <c r="P19" s="354"/>
    </row>
    <row r="20" spans="2:16" ht="15.75" x14ac:dyDescent="0.25">
      <c r="B20" s="65" t="s">
        <v>266</v>
      </c>
      <c r="C20" s="66" t="s">
        <v>346</v>
      </c>
      <c r="D20" s="68">
        <v>251713</v>
      </c>
      <c r="E20" s="68">
        <v>132346</v>
      </c>
      <c r="F20" s="68">
        <f>D20+E20</f>
        <v>384059</v>
      </c>
      <c r="G20" s="71">
        <f>F20/F23*100</f>
        <v>46.418190234581317</v>
      </c>
      <c r="H20" s="68">
        <v>275329</v>
      </c>
      <c r="I20" s="68">
        <v>162128</v>
      </c>
      <c r="J20" s="68">
        <f>H20+I20</f>
        <v>437457</v>
      </c>
      <c r="K20" s="200">
        <f>J20/J23*100</f>
        <v>48.052079294273497</v>
      </c>
      <c r="L20" s="197">
        <f>J20/F20*100</f>
        <v>113.90359293754344</v>
      </c>
      <c r="N20" s="45"/>
      <c r="O20" s="45"/>
      <c r="P20" s="54"/>
    </row>
    <row r="21" spans="2:16" ht="15.75" x14ac:dyDescent="0.25">
      <c r="B21" s="65" t="s">
        <v>267</v>
      </c>
      <c r="C21" s="66" t="s">
        <v>25</v>
      </c>
      <c r="D21" s="68">
        <v>27939</v>
      </c>
      <c r="E21" s="68">
        <v>9997</v>
      </c>
      <c r="F21" s="68">
        <f>D21+E21</f>
        <v>37936</v>
      </c>
      <c r="G21" s="71">
        <f>F21/F23*100</f>
        <v>4.5850259067983741</v>
      </c>
      <c r="H21" s="68">
        <v>32590</v>
      </c>
      <c r="I21" s="68">
        <v>10280</v>
      </c>
      <c r="J21" s="68">
        <f>H21+I21</f>
        <v>42870</v>
      </c>
      <c r="K21" s="200">
        <f>J21/J23*100</f>
        <v>4.7090174333603185</v>
      </c>
      <c r="L21" s="197">
        <f>J21/F21*100</f>
        <v>113.00611556305356</v>
      </c>
      <c r="N21" s="45"/>
      <c r="O21" s="45"/>
      <c r="P21" s="54"/>
    </row>
    <row r="22" spans="2:16" ht="15.75" x14ac:dyDescent="0.25">
      <c r="B22" s="65" t="s">
        <v>268</v>
      </c>
      <c r="C22" s="66" t="s">
        <v>26</v>
      </c>
      <c r="D22" s="68">
        <v>320579</v>
      </c>
      <c r="E22" s="68">
        <v>84815</v>
      </c>
      <c r="F22" s="68">
        <f>D22+E22</f>
        <v>405394</v>
      </c>
      <c r="G22" s="71">
        <f>F22/F23*100</f>
        <v>48.996783858620311</v>
      </c>
      <c r="H22" s="68">
        <v>335381</v>
      </c>
      <c r="I22" s="68">
        <v>94673</v>
      </c>
      <c r="J22" s="68">
        <f>H22+I22</f>
        <v>430054</v>
      </c>
      <c r="K22" s="200">
        <f>J22/J23*100</f>
        <v>47.238903272366187</v>
      </c>
      <c r="L22" s="197">
        <f>J22/F22*100</f>
        <v>106.08297113425458</v>
      </c>
      <c r="N22" s="45"/>
      <c r="O22" s="45"/>
      <c r="P22" s="54"/>
    </row>
    <row r="23" spans="2:16" ht="15.75" x14ac:dyDescent="0.25">
      <c r="B23" s="328" t="s">
        <v>160</v>
      </c>
      <c r="C23" s="328"/>
      <c r="D23" s="69">
        <f t="shared" ref="D23:I23" si="4">SUM(D20:D22)</f>
        <v>600231</v>
      </c>
      <c r="E23" s="69">
        <f t="shared" si="4"/>
        <v>227158</v>
      </c>
      <c r="F23" s="69">
        <f t="shared" si="4"/>
        <v>827389</v>
      </c>
      <c r="G23" s="72">
        <f t="shared" si="4"/>
        <v>100</v>
      </c>
      <c r="H23" s="69">
        <f t="shared" si="4"/>
        <v>643300</v>
      </c>
      <c r="I23" s="69">
        <f t="shared" si="4"/>
        <v>267081</v>
      </c>
      <c r="J23" s="69">
        <f>H23+I23</f>
        <v>910381</v>
      </c>
      <c r="K23" s="203">
        <f>SUM(K20:K22)</f>
        <v>100</v>
      </c>
      <c r="L23" s="198">
        <f>J23/F23*100</f>
        <v>110.03059020605785</v>
      </c>
      <c r="N23" s="55"/>
      <c r="O23" s="55"/>
      <c r="P23" s="54"/>
    </row>
    <row r="24" spans="2:16" ht="15.75" x14ac:dyDescent="0.25">
      <c r="B24" s="65" t="s">
        <v>269</v>
      </c>
      <c r="C24" s="66" t="s">
        <v>347</v>
      </c>
      <c r="D24" s="68">
        <v>187267</v>
      </c>
      <c r="E24" s="68">
        <v>58263</v>
      </c>
      <c r="F24" s="68">
        <f>D24+E24</f>
        <v>245530</v>
      </c>
      <c r="G24" s="204"/>
      <c r="H24" s="68">
        <v>189447</v>
      </c>
      <c r="I24" s="68">
        <v>55166</v>
      </c>
      <c r="J24" s="68">
        <f>H24+I24</f>
        <v>244613</v>
      </c>
      <c r="K24" s="205"/>
      <c r="L24" s="197">
        <f>J24/F24*100</f>
        <v>99.626522217244329</v>
      </c>
      <c r="N24" s="45"/>
      <c r="O24" s="45"/>
      <c r="P24" s="54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>
      <selection activeCell="D21" sqref="D21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 t="s">
        <v>282</v>
      </c>
    </row>
    <row r="4" spans="2:12" ht="24.95" customHeight="1" thickTop="1" x14ac:dyDescent="0.25">
      <c r="B4" s="344" t="s">
        <v>648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 ht="14.45" customHeight="1" x14ac:dyDescent="0.25">
      <c r="B5" s="328" t="s">
        <v>102</v>
      </c>
      <c r="C5" s="332" t="s">
        <v>167</v>
      </c>
      <c r="D5" s="328" t="s">
        <v>548</v>
      </c>
      <c r="E5" s="328"/>
      <c r="F5" s="328"/>
      <c r="G5" s="328"/>
      <c r="H5" s="328" t="s">
        <v>702</v>
      </c>
      <c r="I5" s="328"/>
      <c r="J5" s="328"/>
      <c r="K5" s="328"/>
      <c r="L5" s="183" t="s">
        <v>1</v>
      </c>
    </row>
    <row r="6" spans="2:12" ht="15" customHeight="1" x14ac:dyDescent="0.25">
      <c r="B6" s="328"/>
      <c r="C6" s="332"/>
      <c r="D6" s="328" t="s">
        <v>154</v>
      </c>
      <c r="E6" s="328" t="s">
        <v>311</v>
      </c>
      <c r="F6" s="328" t="s">
        <v>18</v>
      </c>
      <c r="G6" s="328" t="s">
        <v>34</v>
      </c>
      <c r="H6" s="328" t="s">
        <v>168</v>
      </c>
      <c r="I6" s="328" t="s">
        <v>155</v>
      </c>
      <c r="J6" s="328" t="s">
        <v>18</v>
      </c>
      <c r="K6" s="328" t="s">
        <v>34</v>
      </c>
      <c r="L6" s="332" t="s">
        <v>386</v>
      </c>
    </row>
    <row r="7" spans="2:12" ht="15.75" customHeight="1" x14ac:dyDescent="0.25">
      <c r="B7" s="328"/>
      <c r="C7" s="332"/>
      <c r="D7" s="328"/>
      <c r="E7" s="328"/>
      <c r="F7" s="328"/>
      <c r="G7" s="328"/>
      <c r="H7" s="328"/>
      <c r="I7" s="328"/>
      <c r="J7" s="328"/>
      <c r="K7" s="328"/>
      <c r="L7" s="332"/>
    </row>
    <row r="8" spans="2:12" s="29" customFormat="1" x14ac:dyDescent="0.25">
      <c r="B8" s="61">
        <v>1</v>
      </c>
      <c r="C8" s="117">
        <v>2</v>
      </c>
      <c r="D8" s="117">
        <v>3</v>
      </c>
      <c r="E8" s="117">
        <v>4</v>
      </c>
      <c r="F8" s="117" t="s">
        <v>324</v>
      </c>
      <c r="G8" s="117">
        <v>6</v>
      </c>
      <c r="H8" s="117">
        <v>7</v>
      </c>
      <c r="I8" s="117">
        <v>8</v>
      </c>
      <c r="J8" s="117" t="s">
        <v>310</v>
      </c>
      <c r="K8" s="117">
        <v>10</v>
      </c>
      <c r="L8" s="117">
        <v>11</v>
      </c>
    </row>
    <row r="9" spans="2:12" ht="15.75" x14ac:dyDescent="0.25">
      <c r="B9" s="65" t="s">
        <v>257</v>
      </c>
      <c r="C9" s="214" t="s">
        <v>169</v>
      </c>
      <c r="D9" s="215">
        <v>48098</v>
      </c>
      <c r="E9" s="215">
        <v>0</v>
      </c>
      <c r="F9" s="215">
        <f t="shared" ref="F9:F15" si="0">D9+E9</f>
        <v>48098</v>
      </c>
      <c r="G9" s="216">
        <f>F9/F16*100</f>
        <v>11.864507121467017</v>
      </c>
      <c r="H9" s="208">
        <v>48098</v>
      </c>
      <c r="I9" s="210">
        <v>0</v>
      </c>
      <c r="J9" s="208">
        <f t="shared" ref="J9:J15" si="1">H9+I9</f>
        <v>48098</v>
      </c>
      <c r="K9" s="216">
        <f>J9/J16*100</f>
        <v>11.184176870811573</v>
      </c>
      <c r="L9" s="217">
        <f>J9/F9*100</f>
        <v>100</v>
      </c>
    </row>
    <row r="10" spans="2:12" ht="18.75" customHeight="1" x14ac:dyDescent="0.25">
      <c r="B10" s="65" t="s">
        <v>258</v>
      </c>
      <c r="C10" s="214" t="s">
        <v>61</v>
      </c>
      <c r="D10" s="215">
        <v>3626</v>
      </c>
      <c r="E10" s="215">
        <v>65711</v>
      </c>
      <c r="F10" s="215">
        <f t="shared" si="0"/>
        <v>69337</v>
      </c>
      <c r="G10" s="216">
        <f>F10/F16*100</f>
        <v>17.103607848167464</v>
      </c>
      <c r="H10" s="208">
        <v>3626</v>
      </c>
      <c r="I10" s="208">
        <v>70211</v>
      </c>
      <c r="J10" s="208">
        <f t="shared" si="1"/>
        <v>73837</v>
      </c>
      <c r="K10" s="216">
        <f>J10/J16*100</f>
        <v>17.16923921181991</v>
      </c>
      <c r="L10" s="217">
        <f>J10/F10*100</f>
        <v>106.49004139204177</v>
      </c>
    </row>
    <row r="11" spans="2:12" ht="20.25" customHeight="1" x14ac:dyDescent="0.25">
      <c r="B11" s="65" t="s">
        <v>259</v>
      </c>
      <c r="C11" s="96" t="s">
        <v>312</v>
      </c>
      <c r="D11" s="215">
        <v>268012</v>
      </c>
      <c r="E11" s="208">
        <v>0</v>
      </c>
      <c r="F11" s="208">
        <f t="shared" si="0"/>
        <v>268012</v>
      </c>
      <c r="G11" s="216">
        <f>F11/F16*100</f>
        <v>66.111486603156436</v>
      </c>
      <c r="H11" s="208">
        <v>280617</v>
      </c>
      <c r="I11" s="210">
        <v>0</v>
      </c>
      <c r="J11" s="208">
        <f t="shared" si="1"/>
        <v>280617</v>
      </c>
      <c r="K11" s="216">
        <f>J11/J16*100</f>
        <v>65.251573058267098</v>
      </c>
      <c r="L11" s="217">
        <f>J11/F11*100</f>
        <v>104.70314762025581</v>
      </c>
    </row>
    <row r="12" spans="2:12" ht="15.75" x14ac:dyDescent="0.25">
      <c r="B12" s="65" t="s">
        <v>260</v>
      </c>
      <c r="C12" s="214" t="s">
        <v>170</v>
      </c>
      <c r="D12" s="215">
        <v>0</v>
      </c>
      <c r="E12" s="215">
        <v>0</v>
      </c>
      <c r="F12" s="215">
        <f t="shared" si="0"/>
        <v>0</v>
      </c>
      <c r="G12" s="216">
        <f>F12/F16*100</f>
        <v>0</v>
      </c>
      <c r="H12" s="210">
        <v>0</v>
      </c>
      <c r="I12" s="210">
        <v>0</v>
      </c>
      <c r="J12" s="208">
        <f t="shared" si="1"/>
        <v>0</v>
      </c>
      <c r="K12" s="216">
        <f>J12/J16*100</f>
        <v>0</v>
      </c>
      <c r="L12" s="217" t="s">
        <v>82</v>
      </c>
    </row>
    <row r="13" spans="2:12" ht="15.75" x14ac:dyDescent="0.25">
      <c r="B13" s="65" t="s">
        <v>261</v>
      </c>
      <c r="C13" s="214" t="s">
        <v>171</v>
      </c>
      <c r="D13" s="215">
        <v>0</v>
      </c>
      <c r="E13" s="215">
        <v>10713</v>
      </c>
      <c r="F13" s="215">
        <f t="shared" si="0"/>
        <v>10713</v>
      </c>
      <c r="G13" s="216">
        <f>F13/F16*100</f>
        <v>2.6426143455502547</v>
      </c>
      <c r="H13" s="210">
        <v>0</v>
      </c>
      <c r="I13" s="208">
        <v>17876</v>
      </c>
      <c r="J13" s="208">
        <f t="shared" si="1"/>
        <v>17876</v>
      </c>
      <c r="K13" s="216">
        <f>J13/J16*100</f>
        <v>4.1566872997344522</v>
      </c>
      <c r="L13" s="217">
        <f>J13/F13*100</f>
        <v>166.8626901894894</v>
      </c>
    </row>
    <row r="14" spans="2:12" ht="15.75" x14ac:dyDescent="0.25">
      <c r="B14" s="65" t="s">
        <v>262</v>
      </c>
      <c r="C14" s="214" t="s">
        <v>172</v>
      </c>
      <c r="D14" s="215">
        <v>0</v>
      </c>
      <c r="E14" s="215">
        <v>6586</v>
      </c>
      <c r="F14" s="215">
        <f t="shared" si="0"/>
        <v>6586</v>
      </c>
      <c r="G14" s="216">
        <f>F14/F16*100</f>
        <v>1.6245923718653952</v>
      </c>
      <c r="H14" s="210">
        <v>0</v>
      </c>
      <c r="I14" s="208">
        <v>6586</v>
      </c>
      <c r="J14" s="208">
        <f t="shared" si="1"/>
        <v>6586</v>
      </c>
      <c r="K14" s="216">
        <f>J14/J16*100</f>
        <v>1.5314355871588221</v>
      </c>
      <c r="L14" s="217">
        <f>J14/F14*100</f>
        <v>100</v>
      </c>
    </row>
    <row r="15" spans="2:12" ht="15.75" x14ac:dyDescent="0.25">
      <c r="B15" s="65" t="s">
        <v>263</v>
      </c>
      <c r="C15" s="214" t="s">
        <v>173</v>
      </c>
      <c r="D15" s="215">
        <v>843</v>
      </c>
      <c r="E15" s="215">
        <v>1805</v>
      </c>
      <c r="F15" s="215">
        <f t="shared" si="0"/>
        <v>2648</v>
      </c>
      <c r="G15" s="216">
        <f>F15/F16*100</f>
        <v>0.65319170979343555</v>
      </c>
      <c r="H15" s="208">
        <v>3040</v>
      </c>
      <c r="I15" s="208">
        <v>0</v>
      </c>
      <c r="J15" s="208">
        <f t="shared" si="1"/>
        <v>3040</v>
      </c>
      <c r="K15" s="216">
        <f>J15/J16*100</f>
        <v>0.70688797220814126</v>
      </c>
      <c r="L15" s="217">
        <f>J15/F15*100</f>
        <v>114.8036253776435</v>
      </c>
    </row>
    <row r="16" spans="2:12" ht="15.75" x14ac:dyDescent="0.25">
      <c r="B16" s="332" t="s">
        <v>174</v>
      </c>
      <c r="C16" s="332"/>
      <c r="D16" s="170">
        <f t="shared" ref="D16:K16" si="2">SUM(D9:D15)</f>
        <v>320579</v>
      </c>
      <c r="E16" s="170">
        <f t="shared" si="2"/>
        <v>84815</v>
      </c>
      <c r="F16" s="170">
        <f t="shared" si="2"/>
        <v>405394</v>
      </c>
      <c r="G16" s="218">
        <f t="shared" si="2"/>
        <v>100</v>
      </c>
      <c r="H16" s="170">
        <f t="shared" si="2"/>
        <v>335381</v>
      </c>
      <c r="I16" s="219">
        <f t="shared" si="2"/>
        <v>94673</v>
      </c>
      <c r="J16" s="219">
        <f t="shared" si="2"/>
        <v>430054</v>
      </c>
      <c r="K16" s="218">
        <f t="shared" si="2"/>
        <v>100</v>
      </c>
      <c r="L16" s="203">
        <f>J16/F16*100</f>
        <v>106.08297113425458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>
      <selection activeCell="I28" sqref="I28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12"/>
      <c r="C3" s="180"/>
      <c r="D3" s="180"/>
      <c r="E3" s="180"/>
      <c r="F3" s="180"/>
      <c r="G3" s="180"/>
      <c r="H3" s="180"/>
      <c r="I3" s="180"/>
      <c r="J3" s="180"/>
      <c r="K3" s="180"/>
      <c r="L3" s="213" t="s">
        <v>281</v>
      </c>
    </row>
    <row r="4" spans="2:12" ht="24.95" customHeight="1" thickTop="1" x14ac:dyDescent="0.25">
      <c r="B4" s="358" t="s">
        <v>649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2:12" ht="15.75" x14ac:dyDescent="0.25">
      <c r="B5" s="334" t="s">
        <v>102</v>
      </c>
      <c r="C5" s="357" t="s">
        <v>58</v>
      </c>
      <c r="D5" s="357" t="s">
        <v>548</v>
      </c>
      <c r="E5" s="357"/>
      <c r="F5" s="357"/>
      <c r="G5" s="357"/>
      <c r="H5" s="357" t="s">
        <v>702</v>
      </c>
      <c r="I5" s="357"/>
      <c r="J5" s="357"/>
      <c r="K5" s="357"/>
      <c r="L5" s="97" t="s">
        <v>1</v>
      </c>
    </row>
    <row r="6" spans="2:12" ht="15.75" x14ac:dyDescent="0.25">
      <c r="B6" s="334"/>
      <c r="C6" s="357"/>
      <c r="D6" s="273" t="s">
        <v>161</v>
      </c>
      <c r="E6" s="273" t="s">
        <v>162</v>
      </c>
      <c r="F6" s="273" t="s">
        <v>18</v>
      </c>
      <c r="G6" s="273" t="s">
        <v>34</v>
      </c>
      <c r="H6" s="273" t="s">
        <v>161</v>
      </c>
      <c r="I6" s="273" t="s">
        <v>162</v>
      </c>
      <c r="J6" s="273" t="s">
        <v>18</v>
      </c>
      <c r="K6" s="273" t="s">
        <v>34</v>
      </c>
      <c r="L6" s="97" t="s">
        <v>386</v>
      </c>
    </row>
    <row r="7" spans="2:12" x14ac:dyDescent="0.25">
      <c r="B7" s="99">
        <v>1</v>
      </c>
      <c r="C7" s="138">
        <v>2</v>
      </c>
      <c r="D7" s="138">
        <v>3</v>
      </c>
      <c r="E7" s="138">
        <v>4</v>
      </c>
      <c r="F7" s="138" t="s">
        <v>309</v>
      </c>
      <c r="G7" s="138">
        <v>6</v>
      </c>
      <c r="H7" s="138">
        <v>7</v>
      </c>
      <c r="I7" s="138">
        <v>8</v>
      </c>
      <c r="J7" s="138" t="s">
        <v>310</v>
      </c>
      <c r="K7" s="138">
        <v>10</v>
      </c>
      <c r="L7" s="138">
        <v>11</v>
      </c>
    </row>
    <row r="8" spans="2:12" ht="15.75" x14ac:dyDescent="0.25">
      <c r="B8" s="114" t="s">
        <v>257</v>
      </c>
      <c r="C8" s="145" t="s">
        <v>164</v>
      </c>
      <c r="D8" s="118">
        <v>16046</v>
      </c>
      <c r="E8" s="118">
        <v>6380</v>
      </c>
      <c r="F8" s="118">
        <f>D8+E8</f>
        <v>22426</v>
      </c>
      <c r="G8" s="207">
        <f>F8/F11*100</f>
        <v>5.8392069968416314</v>
      </c>
      <c r="H8" s="208">
        <v>15539</v>
      </c>
      <c r="I8" s="118">
        <v>4910</v>
      </c>
      <c r="J8" s="154">
        <f>H8+I8</f>
        <v>20449</v>
      </c>
      <c r="K8" s="207">
        <f>J8/J$11*100</f>
        <v>4.6745165810582527</v>
      </c>
      <c r="L8" s="209">
        <f>J8/F8*100</f>
        <v>91.184339605814685</v>
      </c>
    </row>
    <row r="9" spans="2:12" ht="15.75" x14ac:dyDescent="0.25">
      <c r="B9" s="114" t="s">
        <v>258</v>
      </c>
      <c r="C9" s="145" t="s">
        <v>165</v>
      </c>
      <c r="D9" s="118">
        <v>234273</v>
      </c>
      <c r="E9" s="118">
        <v>124622</v>
      </c>
      <c r="F9" s="118">
        <f>D9+E9</f>
        <v>358895</v>
      </c>
      <c r="G9" s="207">
        <f>F9/F11*100</f>
        <v>93.447881705675428</v>
      </c>
      <c r="H9" s="208">
        <v>257833</v>
      </c>
      <c r="I9" s="118">
        <v>155798</v>
      </c>
      <c r="J9" s="154">
        <f t="shared" ref="J9:J10" si="0">H9+I9</f>
        <v>413631</v>
      </c>
      <c r="K9" s="207">
        <f t="shared" ref="K9:K10" si="1">J9/J$11*100</f>
        <v>94.553521831860039</v>
      </c>
      <c r="L9" s="209">
        <f t="shared" ref="L9:L10" si="2">J9/F9*100</f>
        <v>115.25125733153149</v>
      </c>
    </row>
    <row r="10" spans="2:12" ht="15.75" x14ac:dyDescent="0.25">
      <c r="B10" s="114" t="s">
        <v>259</v>
      </c>
      <c r="C10" s="145" t="s">
        <v>323</v>
      </c>
      <c r="D10" s="118">
        <v>1394</v>
      </c>
      <c r="E10" s="118">
        <v>1344</v>
      </c>
      <c r="F10" s="118">
        <f>D10+E10</f>
        <v>2738</v>
      </c>
      <c r="G10" s="207">
        <f>F10/F11*100</f>
        <v>0.7129112974829388</v>
      </c>
      <c r="H10" s="208">
        <v>1957</v>
      </c>
      <c r="I10" s="118">
        <v>1420</v>
      </c>
      <c r="J10" s="154">
        <f t="shared" si="0"/>
        <v>3377</v>
      </c>
      <c r="K10" s="207">
        <f t="shared" si="1"/>
        <v>0.77196158708170171</v>
      </c>
      <c r="L10" s="209">
        <f t="shared" si="2"/>
        <v>123.3382030679328</v>
      </c>
    </row>
    <row r="11" spans="2:12" ht="15.75" x14ac:dyDescent="0.25">
      <c r="B11" s="357" t="s">
        <v>166</v>
      </c>
      <c r="C11" s="357"/>
      <c r="D11" s="119">
        <f t="shared" ref="D11:K11" si="3">SUM(D8:D10)</f>
        <v>251713</v>
      </c>
      <c r="E11" s="119">
        <f t="shared" si="3"/>
        <v>132346</v>
      </c>
      <c r="F11" s="119">
        <f t="shared" si="3"/>
        <v>384059</v>
      </c>
      <c r="G11" s="211">
        <f t="shared" si="3"/>
        <v>99.999999999999986</v>
      </c>
      <c r="H11" s="140">
        <f t="shared" si="3"/>
        <v>275329</v>
      </c>
      <c r="I11" s="119">
        <f t="shared" si="3"/>
        <v>162128</v>
      </c>
      <c r="J11" s="119">
        <f t="shared" si="3"/>
        <v>437457</v>
      </c>
      <c r="K11" s="211">
        <f t="shared" si="3"/>
        <v>100</v>
      </c>
      <c r="L11" s="211">
        <f>J11/F11*100</f>
        <v>113.90359293754344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D14" sqref="D14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36"/>
      <c r="D3" s="136"/>
      <c r="E3" s="136"/>
      <c r="F3" s="136"/>
      <c r="G3" s="136"/>
      <c r="H3" s="136"/>
      <c r="I3" s="136"/>
      <c r="J3" s="222" t="s">
        <v>283</v>
      </c>
    </row>
    <row r="4" spans="2:10" ht="24.95" customHeight="1" thickTop="1" x14ac:dyDescent="0.25">
      <c r="B4" s="353" t="s">
        <v>650</v>
      </c>
      <c r="C4" s="353"/>
      <c r="D4" s="353"/>
      <c r="E4" s="353"/>
      <c r="F4" s="353"/>
      <c r="G4" s="353"/>
      <c r="H4" s="353"/>
      <c r="I4" s="353"/>
      <c r="J4" s="353"/>
    </row>
    <row r="5" spans="2:10" ht="15.75" x14ac:dyDescent="0.25">
      <c r="B5" s="328" t="s">
        <v>102</v>
      </c>
      <c r="C5" s="328" t="s">
        <v>58</v>
      </c>
      <c r="D5" s="328" t="s">
        <v>548</v>
      </c>
      <c r="E5" s="328"/>
      <c r="F5" s="328"/>
      <c r="G5" s="328" t="s">
        <v>702</v>
      </c>
      <c r="H5" s="328"/>
      <c r="I5" s="328"/>
      <c r="J5" s="183" t="s">
        <v>1</v>
      </c>
    </row>
    <row r="6" spans="2:10" ht="15.75" x14ac:dyDescent="0.25">
      <c r="B6" s="328"/>
      <c r="C6" s="328"/>
      <c r="D6" s="63" t="s">
        <v>161</v>
      </c>
      <c r="E6" s="63" t="s">
        <v>162</v>
      </c>
      <c r="F6" s="63" t="s">
        <v>18</v>
      </c>
      <c r="G6" s="63" t="s">
        <v>161</v>
      </c>
      <c r="H6" s="63" t="s">
        <v>162</v>
      </c>
      <c r="I6" s="63" t="s">
        <v>18</v>
      </c>
      <c r="J6" s="183" t="s">
        <v>371</v>
      </c>
    </row>
    <row r="7" spans="2:10" ht="12" customHeight="1" x14ac:dyDescent="0.25">
      <c r="B7" s="117">
        <v>1</v>
      </c>
      <c r="C7" s="117">
        <v>2</v>
      </c>
      <c r="D7" s="117">
        <v>3</v>
      </c>
      <c r="E7" s="117">
        <v>4</v>
      </c>
      <c r="F7" s="117" t="s">
        <v>309</v>
      </c>
      <c r="G7" s="117">
        <v>6</v>
      </c>
      <c r="H7" s="117">
        <v>7</v>
      </c>
      <c r="I7" s="117" t="s">
        <v>325</v>
      </c>
      <c r="J7" s="117">
        <v>9</v>
      </c>
    </row>
    <row r="8" spans="2:10" ht="15.75" x14ac:dyDescent="0.25">
      <c r="B8" s="100" t="s">
        <v>257</v>
      </c>
      <c r="C8" s="214" t="s">
        <v>175</v>
      </c>
      <c r="D8" s="208">
        <v>474936</v>
      </c>
      <c r="E8" s="208">
        <v>204121</v>
      </c>
      <c r="F8" s="208">
        <f>D8+E8</f>
        <v>679057</v>
      </c>
      <c r="G8" s="208">
        <v>503653</v>
      </c>
      <c r="H8" s="208">
        <v>236810</v>
      </c>
      <c r="I8" s="208">
        <f>G8+H8</f>
        <v>740463</v>
      </c>
      <c r="J8" s="217">
        <f>I8/F8*100</f>
        <v>109.04283440123584</v>
      </c>
    </row>
    <row r="9" spans="2:10" ht="15.75" x14ac:dyDescent="0.25">
      <c r="B9" s="100" t="s">
        <v>258</v>
      </c>
      <c r="C9" s="214" t="s">
        <v>176</v>
      </c>
      <c r="D9" s="208">
        <v>3012</v>
      </c>
      <c r="E9" s="208">
        <v>3034</v>
      </c>
      <c r="F9" s="208">
        <f>D9+E9</f>
        <v>6046</v>
      </c>
      <c r="G9" s="208">
        <v>3689</v>
      </c>
      <c r="H9" s="208">
        <v>2897</v>
      </c>
      <c r="I9" s="208">
        <f>G9+H9</f>
        <v>6586</v>
      </c>
      <c r="J9" s="217">
        <f>I9/F9*100</f>
        <v>108.93152497519021</v>
      </c>
    </row>
    <row r="10" spans="2:10" ht="15.75" x14ac:dyDescent="0.25">
      <c r="B10" s="332" t="s">
        <v>326</v>
      </c>
      <c r="C10" s="332"/>
      <c r="D10" s="219">
        <f t="shared" ref="D10:I10" si="0">D8-D9</f>
        <v>471924</v>
      </c>
      <c r="E10" s="219">
        <f t="shared" si="0"/>
        <v>201087</v>
      </c>
      <c r="F10" s="219">
        <f>F8-F9</f>
        <v>673011</v>
      </c>
      <c r="G10" s="219">
        <f t="shared" si="0"/>
        <v>499964</v>
      </c>
      <c r="H10" s="219">
        <f t="shared" si="0"/>
        <v>233913</v>
      </c>
      <c r="I10" s="219">
        <f t="shared" si="0"/>
        <v>733877</v>
      </c>
      <c r="J10" s="203">
        <f>I10/F10*100</f>
        <v>109.04383435040437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topLeftCell="A9" workbookViewId="0">
      <selection activeCell="D26" sqref="D26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27"/>
      <c r="C3" s="227"/>
      <c r="D3" s="227"/>
      <c r="E3" s="227"/>
      <c r="F3" s="227"/>
      <c r="G3" s="227"/>
      <c r="H3" s="221" t="s">
        <v>283</v>
      </c>
    </row>
    <row r="4" spans="2:8" ht="24.95" customHeight="1" thickTop="1" x14ac:dyDescent="0.25">
      <c r="B4" s="353" t="s">
        <v>651</v>
      </c>
      <c r="C4" s="353"/>
      <c r="D4" s="353"/>
      <c r="E4" s="353"/>
      <c r="F4" s="353"/>
      <c r="G4" s="353"/>
      <c r="H4" s="353"/>
    </row>
    <row r="5" spans="2:8" x14ac:dyDescent="0.25">
      <c r="B5" s="328" t="s">
        <v>102</v>
      </c>
      <c r="C5" s="328" t="s">
        <v>177</v>
      </c>
      <c r="D5" s="328" t="s">
        <v>178</v>
      </c>
      <c r="E5" s="63" t="s">
        <v>179</v>
      </c>
      <c r="F5" s="63" t="s">
        <v>181</v>
      </c>
      <c r="G5" s="328" t="s">
        <v>18</v>
      </c>
      <c r="H5" s="328" t="s">
        <v>34</v>
      </c>
    </row>
    <row r="6" spans="2:8" x14ac:dyDescent="0.25">
      <c r="B6" s="328"/>
      <c r="C6" s="328"/>
      <c r="D6" s="328"/>
      <c r="E6" s="63" t="s">
        <v>180</v>
      </c>
      <c r="F6" s="63" t="s">
        <v>182</v>
      </c>
      <c r="G6" s="328"/>
      <c r="H6" s="328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327</v>
      </c>
      <c r="H7" s="61">
        <v>7</v>
      </c>
    </row>
    <row r="8" spans="2:8" x14ac:dyDescent="0.25">
      <c r="B8" s="225" t="s">
        <v>257</v>
      </c>
      <c r="C8" s="359" t="s">
        <v>118</v>
      </c>
      <c r="D8" s="359"/>
      <c r="E8" s="223"/>
      <c r="F8" s="214"/>
      <c r="G8" s="66"/>
      <c r="H8" s="65"/>
    </row>
    <row r="9" spans="2:8" x14ac:dyDescent="0.25">
      <c r="B9" s="100" t="s">
        <v>243</v>
      </c>
      <c r="C9" s="214" t="s">
        <v>183</v>
      </c>
      <c r="D9" s="210">
        <v>277</v>
      </c>
      <c r="E9" s="208">
        <v>11648</v>
      </c>
      <c r="F9" s="210">
        <v>73</v>
      </c>
      <c r="G9" s="208">
        <f>D9+E9+F9</f>
        <v>11998</v>
      </c>
      <c r="H9" s="200">
        <f>G9/G$14*100</f>
        <v>58.014602775494417</v>
      </c>
    </row>
    <row r="10" spans="2:8" x14ac:dyDescent="0.25">
      <c r="B10" s="100" t="s">
        <v>244</v>
      </c>
      <c r="C10" s="214" t="s">
        <v>184</v>
      </c>
      <c r="D10" s="210">
        <v>198</v>
      </c>
      <c r="E10" s="208">
        <v>3355</v>
      </c>
      <c r="F10" s="210">
        <v>35</v>
      </c>
      <c r="G10" s="208">
        <f>D10+E10+F10</f>
        <v>3588</v>
      </c>
      <c r="H10" s="200">
        <f t="shared" ref="H10:H13" si="0">G10/G$14*100</f>
        <v>17.349257772834971</v>
      </c>
    </row>
    <row r="11" spans="2:8" x14ac:dyDescent="0.25">
      <c r="B11" s="100" t="s">
        <v>245</v>
      </c>
      <c r="C11" s="214" t="s">
        <v>185</v>
      </c>
      <c r="D11" s="210">
        <v>94</v>
      </c>
      <c r="E11" s="208">
        <v>1625</v>
      </c>
      <c r="F11" s="210">
        <v>0</v>
      </c>
      <c r="G11" s="208">
        <f>D11+E11+F11</f>
        <v>1719</v>
      </c>
      <c r="H11" s="200">
        <f t="shared" si="0"/>
        <v>8.3119771771190951</v>
      </c>
    </row>
    <row r="12" spans="2:8" x14ac:dyDescent="0.25">
      <c r="B12" s="100" t="s">
        <v>246</v>
      </c>
      <c r="C12" s="214" t="s">
        <v>186</v>
      </c>
      <c r="D12" s="210">
        <v>163</v>
      </c>
      <c r="E12" s="208">
        <v>3086</v>
      </c>
      <c r="F12" s="210">
        <v>50</v>
      </c>
      <c r="G12" s="208">
        <f>D12+E12+F12</f>
        <v>3299</v>
      </c>
      <c r="H12" s="200">
        <f t="shared" si="0"/>
        <v>15.951839853005174</v>
      </c>
    </row>
    <row r="13" spans="2:8" x14ac:dyDescent="0.25">
      <c r="B13" s="100" t="s">
        <v>247</v>
      </c>
      <c r="C13" s="214" t="s">
        <v>48</v>
      </c>
      <c r="D13" s="210">
        <v>4</v>
      </c>
      <c r="E13" s="210">
        <v>73</v>
      </c>
      <c r="F13" s="210">
        <v>0</v>
      </c>
      <c r="G13" s="208">
        <f>D13+E13+F13</f>
        <v>77</v>
      </c>
      <c r="H13" s="200">
        <f t="shared" si="0"/>
        <v>0.37232242154634687</v>
      </c>
    </row>
    <row r="14" spans="2:8" x14ac:dyDescent="0.25">
      <c r="B14" s="332" t="s">
        <v>389</v>
      </c>
      <c r="C14" s="332"/>
      <c r="D14" s="219">
        <f>SUM(D9:D13)</f>
        <v>736</v>
      </c>
      <c r="E14" s="219">
        <f>SUM(E9:E13)</f>
        <v>19787</v>
      </c>
      <c r="F14" s="219">
        <f>SUM(F9:F13)</f>
        <v>158</v>
      </c>
      <c r="G14" s="219">
        <f>SUM(G9:G13)</f>
        <v>20681</v>
      </c>
      <c r="H14" s="203">
        <f>SUM(H9:H13)</f>
        <v>99.999999999999986</v>
      </c>
    </row>
    <row r="15" spans="2:8" x14ac:dyDescent="0.25">
      <c r="B15" s="225" t="s">
        <v>258</v>
      </c>
      <c r="C15" s="359" t="s">
        <v>676</v>
      </c>
      <c r="D15" s="359"/>
      <c r="E15" s="224"/>
      <c r="F15" s="224"/>
      <c r="G15" s="208"/>
      <c r="H15" s="226"/>
    </row>
    <row r="16" spans="2:8" x14ac:dyDescent="0.25">
      <c r="B16" s="100" t="s">
        <v>243</v>
      </c>
      <c r="C16" s="214" t="s">
        <v>183</v>
      </c>
      <c r="D16" s="208">
        <v>350</v>
      </c>
      <c r="E16" s="208">
        <v>17420</v>
      </c>
      <c r="F16" s="210">
        <v>66</v>
      </c>
      <c r="G16" s="208">
        <f t="shared" ref="G16:G21" si="1">D16+E16+F16</f>
        <v>17836</v>
      </c>
      <c r="H16" s="200">
        <f>G16/G22*100</f>
        <v>2.4896323479120226</v>
      </c>
    </row>
    <row r="17" spans="2:8" x14ac:dyDescent="0.25">
      <c r="B17" s="100" t="s">
        <v>244</v>
      </c>
      <c r="C17" s="214" t="s">
        <v>184</v>
      </c>
      <c r="D17" s="210">
        <v>126</v>
      </c>
      <c r="E17" s="208">
        <v>4026</v>
      </c>
      <c r="F17" s="210">
        <v>7</v>
      </c>
      <c r="G17" s="208">
        <f t="shared" si="1"/>
        <v>4159</v>
      </c>
      <c r="H17" s="200">
        <f>G17/G22*100</f>
        <v>0.58053268305483863</v>
      </c>
    </row>
    <row r="18" spans="2:8" x14ac:dyDescent="0.25">
      <c r="B18" s="100" t="s">
        <v>245</v>
      </c>
      <c r="C18" s="214" t="s">
        <v>185</v>
      </c>
      <c r="D18" s="208">
        <v>5568</v>
      </c>
      <c r="E18" s="208">
        <v>191993</v>
      </c>
      <c r="F18" s="210">
        <v>389</v>
      </c>
      <c r="G18" s="208">
        <f t="shared" si="1"/>
        <v>197950</v>
      </c>
      <c r="H18" s="200">
        <f>G18/G22*100</f>
        <v>27.630787355303031</v>
      </c>
    </row>
    <row r="19" spans="2:8" x14ac:dyDescent="0.25">
      <c r="B19" s="100" t="s">
        <v>246</v>
      </c>
      <c r="C19" s="214" t="s">
        <v>186</v>
      </c>
      <c r="D19" s="210">
        <v>112</v>
      </c>
      <c r="E19" s="208">
        <v>2252</v>
      </c>
      <c r="F19" s="210">
        <v>5</v>
      </c>
      <c r="G19" s="208">
        <f t="shared" si="1"/>
        <v>2369</v>
      </c>
      <c r="H19" s="200">
        <f>G19/G22*100</f>
        <v>0.33067610631327549</v>
      </c>
    </row>
    <row r="20" spans="2:8" x14ac:dyDescent="0.25">
      <c r="B20" s="100" t="s">
        <v>247</v>
      </c>
      <c r="C20" s="214" t="s">
        <v>187</v>
      </c>
      <c r="D20" s="208">
        <v>3685</v>
      </c>
      <c r="E20" s="208">
        <v>267472</v>
      </c>
      <c r="F20" s="210">
        <v>324</v>
      </c>
      <c r="G20" s="208">
        <f t="shared" si="1"/>
        <v>271481</v>
      </c>
      <c r="H20" s="200">
        <f>G20/G22*100</f>
        <v>37.894588441551008</v>
      </c>
    </row>
    <row r="21" spans="2:8" x14ac:dyDescent="0.25">
      <c r="B21" s="100" t="s">
        <v>248</v>
      </c>
      <c r="C21" s="214" t="s">
        <v>48</v>
      </c>
      <c r="D21" s="208">
        <v>14001</v>
      </c>
      <c r="E21" s="208">
        <v>207950</v>
      </c>
      <c r="F21" s="208">
        <v>665</v>
      </c>
      <c r="G21" s="208">
        <f t="shared" si="1"/>
        <v>222616</v>
      </c>
      <c r="H21" s="200">
        <f>G21/G22*100</f>
        <v>31.073783065865822</v>
      </c>
    </row>
    <row r="22" spans="2:8" x14ac:dyDescent="0.25">
      <c r="B22" s="332" t="s">
        <v>390</v>
      </c>
      <c r="C22" s="332"/>
      <c r="D22" s="219">
        <f>SUM(D16:D21)</f>
        <v>23842</v>
      </c>
      <c r="E22" s="219">
        <f>SUM(E16:E21)</f>
        <v>691113</v>
      </c>
      <c r="F22" s="219">
        <f>SUM(F16:F21)</f>
        <v>1456</v>
      </c>
      <c r="G22" s="219">
        <f>SUM(G16:G21)</f>
        <v>716411</v>
      </c>
      <c r="H22" s="203">
        <f>SUM(H16:H21)</f>
        <v>100</v>
      </c>
    </row>
    <row r="23" spans="2:8" x14ac:dyDescent="0.25">
      <c r="B23" s="332" t="s">
        <v>391</v>
      </c>
      <c r="C23" s="332"/>
      <c r="D23" s="219">
        <f>D14+D22</f>
        <v>24578</v>
      </c>
      <c r="E23" s="219">
        <f>E14+E22</f>
        <v>710900</v>
      </c>
      <c r="F23" s="219">
        <f>F14+F22</f>
        <v>1614</v>
      </c>
      <c r="G23" s="219">
        <f>G14+G22</f>
        <v>737092</v>
      </c>
      <c r="H23" s="183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K11"/>
  <sheetViews>
    <sheetView workbookViewId="0">
      <selection activeCell="H10" sqref="H10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6" width="14.140625" style="2" customWidth="1"/>
    <col min="7" max="7" width="9.140625" style="2"/>
    <col min="8" max="8" width="13.140625" style="2" customWidth="1"/>
    <col min="9" max="9" width="14.28515625" style="2" customWidth="1"/>
    <col min="10" max="16384" width="9.140625" style="2"/>
  </cols>
  <sheetData>
    <row r="2" spans="2:11" x14ac:dyDescent="0.25">
      <c r="K2" s="80"/>
    </row>
    <row r="3" spans="2:11" ht="16.5" thickBot="1" x14ac:dyDescent="0.3">
      <c r="B3" s="78"/>
      <c r="C3" s="78"/>
      <c r="D3" s="78"/>
      <c r="E3" s="78"/>
      <c r="F3" s="78"/>
      <c r="G3" s="78"/>
      <c r="H3" s="78"/>
      <c r="I3" s="79" t="s">
        <v>396</v>
      </c>
    </row>
    <row r="4" spans="2:11" ht="24.95" customHeight="1" thickTop="1" x14ac:dyDescent="0.25">
      <c r="B4" s="331" t="s">
        <v>555</v>
      </c>
      <c r="C4" s="331"/>
      <c r="D4" s="331"/>
      <c r="E4" s="331"/>
      <c r="F4" s="331"/>
      <c r="G4" s="331"/>
      <c r="H4" s="331"/>
      <c r="I4" s="331"/>
    </row>
    <row r="5" spans="2:11" x14ac:dyDescent="0.25">
      <c r="B5" s="328" t="s">
        <v>102</v>
      </c>
      <c r="C5" s="328" t="s">
        <v>0</v>
      </c>
      <c r="D5" s="328" t="s">
        <v>544</v>
      </c>
      <c r="E5" s="328"/>
      <c r="F5" s="328"/>
      <c r="G5" s="328" t="s">
        <v>696</v>
      </c>
      <c r="H5" s="328"/>
      <c r="I5" s="328"/>
    </row>
    <row r="6" spans="2:11" ht="36.75" customHeight="1" x14ac:dyDescent="0.25">
      <c r="B6" s="328"/>
      <c r="C6" s="328"/>
      <c r="D6" s="63" t="s">
        <v>27</v>
      </c>
      <c r="E6" s="63" t="s">
        <v>395</v>
      </c>
      <c r="F6" s="63" t="s">
        <v>554</v>
      </c>
      <c r="G6" s="63" t="s">
        <v>27</v>
      </c>
      <c r="H6" s="63" t="s">
        <v>395</v>
      </c>
      <c r="I6" s="63" t="s">
        <v>554</v>
      </c>
    </row>
    <row r="7" spans="2:11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</row>
    <row r="8" spans="2:11" x14ac:dyDescent="0.25">
      <c r="B8" s="65" t="s">
        <v>257</v>
      </c>
      <c r="C8" s="66" t="s">
        <v>398</v>
      </c>
      <c r="D8" s="65">
        <v>1</v>
      </c>
      <c r="E8" s="71">
        <v>3.4963758647377072</v>
      </c>
      <c r="F8" s="71">
        <v>3.8469595347575609</v>
      </c>
      <c r="G8" s="65">
        <v>1</v>
      </c>
      <c r="H8" s="71">
        <v>4</v>
      </c>
      <c r="I8" s="71">
        <v>3.9</v>
      </c>
    </row>
    <row r="9" spans="2:11" ht="31.5" x14ac:dyDescent="0.25">
      <c r="B9" s="65" t="s">
        <v>258</v>
      </c>
      <c r="C9" s="96" t="s">
        <v>397</v>
      </c>
      <c r="D9" s="65">
        <v>3</v>
      </c>
      <c r="E9" s="71">
        <v>13</v>
      </c>
      <c r="F9" s="71">
        <v>13.1</v>
      </c>
      <c r="G9" s="65">
        <v>3</v>
      </c>
      <c r="H9" s="71">
        <v>12.4</v>
      </c>
      <c r="I9" s="71">
        <v>12.4</v>
      </c>
    </row>
    <row r="10" spans="2:11" x14ac:dyDescent="0.25">
      <c r="B10" s="65" t="s">
        <v>259</v>
      </c>
      <c r="C10" s="66" t="s">
        <v>399</v>
      </c>
      <c r="D10" s="65">
        <v>9</v>
      </c>
      <c r="E10" s="71">
        <v>83.5</v>
      </c>
      <c r="F10" s="71">
        <v>83.1</v>
      </c>
      <c r="G10" s="65">
        <v>9</v>
      </c>
      <c r="H10" s="71">
        <v>83.6</v>
      </c>
      <c r="I10" s="71">
        <v>83.7</v>
      </c>
    </row>
    <row r="11" spans="2:11" ht="21.75" customHeight="1" x14ac:dyDescent="0.25">
      <c r="B11" s="328" t="s">
        <v>18</v>
      </c>
      <c r="C11" s="328"/>
      <c r="D11" s="63">
        <f t="shared" ref="D11:H11" si="0">SUM(D8:D10)</f>
        <v>13</v>
      </c>
      <c r="E11" s="198">
        <f t="shared" si="0"/>
        <v>99.996375864737701</v>
      </c>
      <c r="F11" s="198">
        <f t="shared" si="0"/>
        <v>100.04695953475755</v>
      </c>
      <c r="G11" s="63">
        <f t="shared" si="0"/>
        <v>13</v>
      </c>
      <c r="H11" s="72">
        <f t="shared" si="0"/>
        <v>100</v>
      </c>
      <c r="I11" s="72">
        <f>SUM(I8:I10)</f>
        <v>100</v>
      </c>
    </row>
  </sheetData>
  <mergeCells count="6">
    <mergeCell ref="B11:C11"/>
    <mergeCell ref="B4:I4"/>
    <mergeCell ref="B5:B6"/>
    <mergeCell ref="D5:F5"/>
    <mergeCell ref="G5:I5"/>
    <mergeCell ref="C5:C6"/>
  </mergeCells>
  <pageMargins left="0.7" right="0.7" top="0.75" bottom="0.75" header="0.3" footer="0.3"/>
  <pageSetup orientation="portrait" r:id="rId1"/>
  <ignoredErrors>
    <ignoredError sqref="G11:I11 D11:F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5"/>
  <sheetViews>
    <sheetView workbookViewId="0">
      <selection activeCell="N23" sqref="N23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4.8554687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32" t="s">
        <v>188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22" t="s">
        <v>282</v>
      </c>
    </row>
    <row r="4" spans="1:14" ht="24.95" customHeight="1" thickTop="1" x14ac:dyDescent="0.25">
      <c r="B4" s="353" t="s">
        <v>652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</row>
    <row r="5" spans="1:14" ht="15.75" x14ac:dyDescent="0.25">
      <c r="B5" s="328" t="s">
        <v>102</v>
      </c>
      <c r="C5" s="328" t="s">
        <v>189</v>
      </c>
      <c r="D5" s="328" t="s">
        <v>190</v>
      </c>
      <c r="E5" s="328" t="s">
        <v>330</v>
      </c>
      <c r="F5" s="328" t="s">
        <v>191</v>
      </c>
      <c r="G5" s="328" t="s">
        <v>192</v>
      </c>
      <c r="H5" s="328"/>
      <c r="I5" s="328" t="s">
        <v>328</v>
      </c>
      <c r="J5" s="328" t="s">
        <v>193</v>
      </c>
      <c r="K5" s="328"/>
      <c r="L5" s="328"/>
      <c r="M5" s="328"/>
      <c r="N5" s="328" t="s">
        <v>194</v>
      </c>
    </row>
    <row r="6" spans="1:14" ht="15" customHeight="1" x14ac:dyDescent="0.25">
      <c r="B6" s="328"/>
      <c r="C6" s="328"/>
      <c r="D6" s="328"/>
      <c r="E6" s="328"/>
      <c r="F6" s="328"/>
      <c r="G6" s="328" t="s">
        <v>195</v>
      </c>
      <c r="H6" s="328" t="s">
        <v>196</v>
      </c>
      <c r="I6" s="328"/>
      <c r="J6" s="328" t="s">
        <v>197</v>
      </c>
      <c r="K6" s="328" t="s">
        <v>198</v>
      </c>
      <c r="L6" s="328" t="s">
        <v>199</v>
      </c>
      <c r="M6" s="328" t="s">
        <v>329</v>
      </c>
      <c r="N6" s="328"/>
    </row>
    <row r="7" spans="1:14" x14ac:dyDescent="0.25"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</row>
    <row r="8" spans="1:14" s="41" customFormat="1" ht="12.75" x14ac:dyDescent="0.2">
      <c r="B8" s="117">
        <v>1</v>
      </c>
      <c r="C8" s="117">
        <v>2</v>
      </c>
      <c r="D8" s="117">
        <v>3</v>
      </c>
      <c r="E8" s="117">
        <v>4</v>
      </c>
      <c r="F8" s="61">
        <v>5</v>
      </c>
      <c r="G8" s="117">
        <v>6</v>
      </c>
      <c r="H8" s="117">
        <v>7</v>
      </c>
      <c r="I8" s="117">
        <v>8</v>
      </c>
      <c r="J8" s="117" t="s">
        <v>405</v>
      </c>
      <c r="K8" s="117" t="s">
        <v>406</v>
      </c>
      <c r="L8" s="117" t="s">
        <v>407</v>
      </c>
      <c r="M8" s="117">
        <v>12</v>
      </c>
      <c r="N8" s="117" t="s">
        <v>408</v>
      </c>
    </row>
    <row r="9" spans="1:14" ht="15.95" customHeight="1" x14ac:dyDescent="0.25">
      <c r="B9" s="100" t="s">
        <v>257</v>
      </c>
      <c r="C9" s="100">
        <v>0</v>
      </c>
      <c r="D9" s="228">
        <v>0</v>
      </c>
      <c r="E9" s="208">
        <v>720617</v>
      </c>
      <c r="F9" s="73">
        <f>E9/E15*100</f>
        <v>97.764865172868525</v>
      </c>
      <c r="G9" s="228">
        <v>0</v>
      </c>
      <c r="H9" s="210">
        <v>18</v>
      </c>
      <c r="I9" s="210">
        <v>527</v>
      </c>
      <c r="J9" s="208">
        <f>E9*D9</f>
        <v>0</v>
      </c>
      <c r="K9" s="210">
        <f>H9*G9</f>
        <v>0</v>
      </c>
      <c r="L9" s="319">
        <f>I9*D9</f>
        <v>0</v>
      </c>
      <c r="M9" s="67">
        <v>0</v>
      </c>
      <c r="N9" s="208">
        <f t="shared" ref="N9:N14" si="0">J9+K9+L9+M9</f>
        <v>0</v>
      </c>
    </row>
    <row r="10" spans="1:14" ht="15.95" customHeight="1" x14ac:dyDescent="0.25">
      <c r="B10" s="100" t="s">
        <v>258</v>
      </c>
      <c r="C10" s="100" t="s">
        <v>200</v>
      </c>
      <c r="D10" s="228">
        <v>0.02</v>
      </c>
      <c r="E10" s="208">
        <v>5193</v>
      </c>
      <c r="F10" s="73">
        <f>E10/E15*100</f>
        <v>0.70452535097382685</v>
      </c>
      <c r="G10" s="228">
        <v>0.02</v>
      </c>
      <c r="H10" s="210">
        <v>69</v>
      </c>
      <c r="I10" s="210">
        <v>1</v>
      </c>
      <c r="J10" s="208">
        <f>E10*D10+0.3</f>
        <v>104.16</v>
      </c>
      <c r="K10" s="208">
        <f t="shared" ref="K10:K14" si="1">H10*G10</f>
        <v>1.3800000000000001</v>
      </c>
      <c r="L10" s="319">
        <f t="shared" ref="L10:L13" si="2">I10*D10</f>
        <v>0.02</v>
      </c>
      <c r="M10" s="326">
        <v>-0.2</v>
      </c>
      <c r="N10" s="208">
        <f t="shared" si="0"/>
        <v>105.35999999999999</v>
      </c>
    </row>
    <row r="11" spans="1:14" ht="15.95" customHeight="1" x14ac:dyDescent="0.25">
      <c r="B11" s="100" t="s">
        <v>259</v>
      </c>
      <c r="C11" s="100" t="s">
        <v>201</v>
      </c>
      <c r="D11" s="228">
        <v>0.15</v>
      </c>
      <c r="E11" s="208">
        <v>4418</v>
      </c>
      <c r="F11" s="73">
        <f>E11/E15*100</f>
        <v>0.59938243801316526</v>
      </c>
      <c r="G11" s="228">
        <v>1</v>
      </c>
      <c r="H11" s="210">
        <v>61</v>
      </c>
      <c r="I11" s="210">
        <v>3</v>
      </c>
      <c r="J11" s="208">
        <f t="shared" ref="J11:J14" si="3">E11*D11</f>
        <v>662.69999999999993</v>
      </c>
      <c r="K11" s="210">
        <f t="shared" si="1"/>
        <v>61</v>
      </c>
      <c r="L11" s="319">
        <f t="shared" si="2"/>
        <v>0.44999999999999996</v>
      </c>
      <c r="M11" s="326">
        <v>7.6</v>
      </c>
      <c r="N11" s="208">
        <f t="shared" si="0"/>
        <v>731.75</v>
      </c>
    </row>
    <row r="12" spans="1:14" ht="15.95" customHeight="1" x14ac:dyDescent="0.25">
      <c r="B12" s="100" t="s">
        <v>260</v>
      </c>
      <c r="C12" s="100" t="s">
        <v>202</v>
      </c>
      <c r="D12" s="228">
        <v>0.5</v>
      </c>
      <c r="E12" s="208">
        <v>2307</v>
      </c>
      <c r="F12" s="73">
        <f>E12/E15*100</f>
        <v>0.31298670993580174</v>
      </c>
      <c r="G12" s="228">
        <v>1</v>
      </c>
      <c r="H12" s="210">
        <v>63</v>
      </c>
      <c r="I12" s="210">
        <v>1</v>
      </c>
      <c r="J12" s="208">
        <f t="shared" si="3"/>
        <v>1153.5</v>
      </c>
      <c r="K12" s="210">
        <f t="shared" si="1"/>
        <v>63</v>
      </c>
      <c r="L12" s="319">
        <f t="shared" si="2"/>
        <v>0.5</v>
      </c>
      <c r="M12" s="326">
        <v>0.2</v>
      </c>
      <c r="N12" s="208">
        <f t="shared" si="0"/>
        <v>1217.2</v>
      </c>
    </row>
    <row r="13" spans="1:14" ht="15.95" customHeight="1" x14ac:dyDescent="0.25">
      <c r="B13" s="100" t="s">
        <v>261</v>
      </c>
      <c r="C13" s="100" t="s">
        <v>203</v>
      </c>
      <c r="D13" s="228">
        <v>0.8</v>
      </c>
      <c r="E13" s="208">
        <v>1417</v>
      </c>
      <c r="F13" s="73">
        <f>E13/E15*100</f>
        <v>0.19224194537452585</v>
      </c>
      <c r="G13" s="228">
        <v>1</v>
      </c>
      <c r="H13" s="210">
        <v>54</v>
      </c>
      <c r="I13" s="210">
        <v>2</v>
      </c>
      <c r="J13" s="208">
        <f>E13*D13</f>
        <v>1133.6000000000001</v>
      </c>
      <c r="K13" s="210">
        <f t="shared" si="1"/>
        <v>54</v>
      </c>
      <c r="L13" s="319">
        <f t="shared" si="2"/>
        <v>1.6</v>
      </c>
      <c r="M13" s="326">
        <v>0.4</v>
      </c>
      <c r="N13" s="208">
        <f t="shared" si="0"/>
        <v>1189.6000000000001</v>
      </c>
    </row>
    <row r="14" spans="1:14" ht="15.95" customHeight="1" x14ac:dyDescent="0.25">
      <c r="B14" s="100" t="s">
        <v>262</v>
      </c>
      <c r="C14" s="100" t="s">
        <v>204</v>
      </c>
      <c r="D14" s="228">
        <v>1</v>
      </c>
      <c r="E14" s="208">
        <v>3140</v>
      </c>
      <c r="F14" s="73">
        <f>E14/E15*100</f>
        <v>0.42599838283416452</v>
      </c>
      <c r="G14" s="228">
        <v>1</v>
      </c>
      <c r="H14" s="210">
        <v>204</v>
      </c>
      <c r="I14" s="210">
        <v>2</v>
      </c>
      <c r="J14" s="208">
        <f t="shared" si="3"/>
        <v>3140</v>
      </c>
      <c r="K14" s="210">
        <f t="shared" si="1"/>
        <v>204</v>
      </c>
      <c r="L14" s="319">
        <f>I14*D14+0.2</f>
        <v>2.2000000000000002</v>
      </c>
      <c r="M14" s="67">
        <v>0</v>
      </c>
      <c r="N14" s="208">
        <f t="shared" si="0"/>
        <v>3346.2</v>
      </c>
    </row>
    <row r="15" spans="1:14" ht="15.95" customHeight="1" x14ac:dyDescent="0.25">
      <c r="B15" s="332" t="s">
        <v>205</v>
      </c>
      <c r="C15" s="332"/>
      <c r="D15" s="332"/>
      <c r="E15" s="219">
        <f>SUM(E9:E14)</f>
        <v>737092</v>
      </c>
      <c r="F15" s="198">
        <f>SUM(F9:F14)</f>
        <v>100</v>
      </c>
      <c r="G15" s="229"/>
      <c r="H15" s="230">
        <f t="shared" ref="H15:M15" si="4">SUM(H9:H14)</f>
        <v>469</v>
      </c>
      <c r="I15" s="230">
        <f t="shared" si="4"/>
        <v>536</v>
      </c>
      <c r="J15" s="219">
        <f>SUM(J9:J14)</f>
        <v>6193.96</v>
      </c>
      <c r="K15" s="231">
        <f>SUM(K9:K14)</f>
        <v>383.38</v>
      </c>
      <c r="L15" s="231">
        <f t="shared" si="4"/>
        <v>4.7700000000000005</v>
      </c>
      <c r="M15" s="231">
        <f t="shared" si="4"/>
        <v>8</v>
      </c>
      <c r="N15" s="170">
        <f>J15+K15+L15+M15</f>
        <v>6590.1100000000006</v>
      </c>
    </row>
  </sheetData>
  <mergeCells count="17"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E15 H15:I15 M15" formulaRange="1"/>
    <ignoredError sqref="J10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>
      <selection activeCell="D15" sqref="D15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22" t="s">
        <v>282</v>
      </c>
    </row>
    <row r="4" spans="2:15" ht="24.95" customHeight="1" thickTop="1" x14ac:dyDescent="0.25">
      <c r="B4" s="360" t="s">
        <v>653</v>
      </c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</row>
    <row r="5" spans="2:15" ht="15.75" x14ac:dyDescent="0.25">
      <c r="B5" s="328" t="s">
        <v>469</v>
      </c>
      <c r="C5" s="328" t="s">
        <v>58</v>
      </c>
      <c r="D5" s="328" t="s">
        <v>699</v>
      </c>
      <c r="E5" s="328"/>
      <c r="F5" s="328"/>
      <c r="G5" s="328"/>
      <c r="H5" s="328"/>
      <c r="I5" s="328"/>
      <c r="J5" s="328" t="s">
        <v>700</v>
      </c>
      <c r="K5" s="328"/>
      <c r="L5" s="328"/>
      <c r="M5" s="328"/>
      <c r="N5" s="328"/>
      <c r="O5" s="328"/>
    </row>
    <row r="6" spans="2:15" ht="15.75" x14ac:dyDescent="0.25">
      <c r="B6" s="328"/>
      <c r="C6" s="328"/>
      <c r="D6" s="328" t="s">
        <v>2</v>
      </c>
      <c r="E6" s="328"/>
      <c r="F6" s="328"/>
      <c r="G6" s="328" t="s">
        <v>470</v>
      </c>
      <c r="H6" s="328"/>
      <c r="I6" s="328"/>
      <c r="J6" s="328" t="s">
        <v>2</v>
      </c>
      <c r="K6" s="328"/>
      <c r="L6" s="328"/>
      <c r="M6" s="328" t="s">
        <v>470</v>
      </c>
      <c r="N6" s="328"/>
      <c r="O6" s="328"/>
    </row>
    <row r="7" spans="2:15" ht="15.75" x14ac:dyDescent="0.25">
      <c r="B7" s="328"/>
      <c r="C7" s="328"/>
      <c r="D7" s="63" t="s">
        <v>161</v>
      </c>
      <c r="E7" s="63" t="s">
        <v>162</v>
      </c>
      <c r="F7" s="63" t="s">
        <v>18</v>
      </c>
      <c r="G7" s="63" t="s">
        <v>161</v>
      </c>
      <c r="H7" s="63" t="s">
        <v>162</v>
      </c>
      <c r="I7" s="63" t="s">
        <v>18</v>
      </c>
      <c r="J7" s="63" t="s">
        <v>161</v>
      </c>
      <c r="K7" s="63" t="s">
        <v>162</v>
      </c>
      <c r="L7" s="63" t="s">
        <v>18</v>
      </c>
      <c r="M7" s="63" t="s">
        <v>161</v>
      </c>
      <c r="N7" s="63" t="s">
        <v>162</v>
      </c>
      <c r="O7" s="63" t="s">
        <v>18</v>
      </c>
    </row>
    <row r="8" spans="2:15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  <c r="L8" s="61">
        <v>11</v>
      </c>
      <c r="M8" s="61">
        <v>12</v>
      </c>
      <c r="N8" s="61">
        <v>13</v>
      </c>
      <c r="O8" s="61">
        <v>14</v>
      </c>
    </row>
    <row r="9" spans="2:15" ht="20.100000000000001" customHeight="1" x14ac:dyDescent="0.25">
      <c r="B9" s="65" t="s">
        <v>257</v>
      </c>
      <c r="C9" s="70" t="s">
        <v>471</v>
      </c>
      <c r="D9" s="68">
        <v>22379</v>
      </c>
      <c r="E9" s="68">
        <v>4887</v>
      </c>
      <c r="F9" s="68">
        <f>D9+E9</f>
        <v>27266</v>
      </c>
      <c r="G9" s="67">
        <v>7</v>
      </c>
      <c r="H9" s="67">
        <v>2</v>
      </c>
      <c r="I9" s="67">
        <f>G9+H9</f>
        <v>9</v>
      </c>
      <c r="J9" s="68">
        <v>12872</v>
      </c>
      <c r="K9" s="68">
        <v>6391</v>
      </c>
      <c r="L9" s="68">
        <f>J9+K9</f>
        <v>19263</v>
      </c>
      <c r="M9" s="67">
        <v>7</v>
      </c>
      <c r="N9" s="67">
        <v>3</v>
      </c>
      <c r="O9" s="67">
        <f>M9+N9</f>
        <v>10</v>
      </c>
    </row>
    <row r="10" spans="2:15" ht="20.100000000000001" customHeight="1" x14ac:dyDescent="0.25">
      <c r="B10" s="65" t="s">
        <v>258</v>
      </c>
      <c r="C10" s="70" t="s">
        <v>472</v>
      </c>
      <c r="D10" s="67">
        <v>156</v>
      </c>
      <c r="E10" s="68">
        <v>1519</v>
      </c>
      <c r="F10" s="68">
        <f>D10+E10</f>
        <v>1675</v>
      </c>
      <c r="G10" s="67">
        <v>3</v>
      </c>
      <c r="H10" s="67">
        <v>2</v>
      </c>
      <c r="I10" s="67">
        <f>G10+H10</f>
        <v>5</v>
      </c>
      <c r="J10" s="67">
        <v>220</v>
      </c>
      <c r="K10" s="68">
        <v>378</v>
      </c>
      <c r="L10" s="68">
        <f>J10+K10</f>
        <v>598</v>
      </c>
      <c r="M10" s="67">
        <v>2</v>
      </c>
      <c r="N10" s="67">
        <v>1</v>
      </c>
      <c r="O10" s="67">
        <f>M10+N10</f>
        <v>3</v>
      </c>
    </row>
    <row r="11" spans="2:15" ht="15.75" x14ac:dyDescent="0.25">
      <c r="B11" s="276"/>
      <c r="C11" s="276" t="s">
        <v>18</v>
      </c>
      <c r="D11" s="69">
        <f>D9-D10</f>
        <v>22223</v>
      </c>
      <c r="E11" s="69">
        <f>E9-E10</f>
        <v>3368</v>
      </c>
      <c r="F11" s="69">
        <f>F9-F10</f>
        <v>25591</v>
      </c>
      <c r="G11" s="277">
        <f>G9+G10</f>
        <v>10</v>
      </c>
      <c r="H11" s="277">
        <f t="shared" ref="H11:I11" si="0">H9+H10</f>
        <v>4</v>
      </c>
      <c r="I11" s="277">
        <f t="shared" si="0"/>
        <v>14</v>
      </c>
      <c r="J11" s="69">
        <f>J9-J10</f>
        <v>12652</v>
      </c>
      <c r="K11" s="69">
        <f>K9-K10</f>
        <v>6013</v>
      </c>
      <c r="L11" s="69">
        <f>L9-L10</f>
        <v>18665</v>
      </c>
      <c r="M11" s="277">
        <f>M9+M10</f>
        <v>9</v>
      </c>
      <c r="N11" s="277">
        <f t="shared" ref="N11:O11" si="1">N9+N10</f>
        <v>4</v>
      </c>
      <c r="O11" s="277">
        <f t="shared" si="1"/>
        <v>13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L23"/>
  <sheetViews>
    <sheetView workbookViewId="0">
      <selection activeCell="D27" sqref="D27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38" t="s">
        <v>282</v>
      </c>
    </row>
    <row r="4" spans="2:12" ht="24.95" customHeight="1" thickTop="1" x14ac:dyDescent="0.25">
      <c r="B4" s="344" t="s">
        <v>654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 ht="15.75" x14ac:dyDescent="0.25">
      <c r="B5" s="328" t="s">
        <v>102</v>
      </c>
      <c r="C5" s="328" t="s">
        <v>126</v>
      </c>
      <c r="D5" s="332" t="s">
        <v>699</v>
      </c>
      <c r="E5" s="332"/>
      <c r="F5" s="332"/>
      <c r="G5" s="332"/>
      <c r="H5" s="332" t="s">
        <v>700</v>
      </c>
      <c r="I5" s="332"/>
      <c r="J5" s="332"/>
      <c r="K5" s="332"/>
      <c r="L5" s="183" t="s">
        <v>1</v>
      </c>
    </row>
    <row r="6" spans="2:12" ht="15.75" x14ac:dyDescent="0.25">
      <c r="B6" s="328"/>
      <c r="C6" s="328"/>
      <c r="D6" s="332" t="s">
        <v>161</v>
      </c>
      <c r="E6" s="328" t="s">
        <v>162</v>
      </c>
      <c r="F6" s="328" t="s">
        <v>18</v>
      </c>
      <c r="G6" s="63" t="s">
        <v>409</v>
      </c>
      <c r="H6" s="332" t="s">
        <v>161</v>
      </c>
      <c r="I6" s="328" t="s">
        <v>162</v>
      </c>
      <c r="J6" s="328" t="s">
        <v>18</v>
      </c>
      <c r="K6" s="63" t="s">
        <v>409</v>
      </c>
      <c r="L6" s="328" t="s">
        <v>386</v>
      </c>
    </row>
    <row r="7" spans="2:12" ht="15.75" x14ac:dyDescent="0.25">
      <c r="B7" s="328"/>
      <c r="C7" s="328"/>
      <c r="D7" s="332"/>
      <c r="E7" s="328"/>
      <c r="F7" s="328"/>
      <c r="G7" s="63" t="s">
        <v>34</v>
      </c>
      <c r="H7" s="332"/>
      <c r="I7" s="328"/>
      <c r="J7" s="328"/>
      <c r="K7" s="63" t="s">
        <v>34</v>
      </c>
      <c r="L7" s="328"/>
    </row>
    <row r="8" spans="2:12" x14ac:dyDescent="0.25">
      <c r="B8" s="61">
        <v>1</v>
      </c>
      <c r="C8" s="117">
        <v>2</v>
      </c>
      <c r="D8" s="117">
        <v>3</v>
      </c>
      <c r="E8" s="117">
        <v>4</v>
      </c>
      <c r="F8" s="61" t="s">
        <v>156</v>
      </c>
      <c r="G8" s="61">
        <v>6</v>
      </c>
      <c r="H8" s="117">
        <v>7</v>
      </c>
      <c r="I8" s="117">
        <v>8</v>
      </c>
      <c r="J8" s="61" t="s">
        <v>163</v>
      </c>
      <c r="K8" s="61">
        <v>10</v>
      </c>
      <c r="L8" s="117">
        <v>11</v>
      </c>
    </row>
    <row r="9" spans="2:12" ht="15.75" x14ac:dyDescent="0.25">
      <c r="B9" s="153" t="s">
        <v>257</v>
      </c>
      <c r="C9" s="233" t="s">
        <v>410</v>
      </c>
      <c r="D9" s="210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60</v>
      </c>
      <c r="C10" s="66" t="s">
        <v>411</v>
      </c>
      <c r="D10" s="208">
        <v>0</v>
      </c>
      <c r="E10" s="208">
        <v>1</v>
      </c>
      <c r="F10" s="68">
        <f>D10+E10</f>
        <v>1</v>
      </c>
      <c r="G10" s="73">
        <f>F10/F$23*100</f>
        <v>9.1205092892387106E-4</v>
      </c>
      <c r="H10" s="208">
        <v>0</v>
      </c>
      <c r="I10" s="208">
        <v>2</v>
      </c>
      <c r="J10" s="68">
        <f>H10+I10</f>
        <v>2</v>
      </c>
      <c r="K10" s="73">
        <f>J10/J$23*100</f>
        <v>1.7804999643900006E-3</v>
      </c>
      <c r="L10" s="234">
        <f t="shared" ref="L10:L23" si="0">J10/F10*100</f>
        <v>200</v>
      </c>
    </row>
    <row r="11" spans="2:12" ht="15.75" x14ac:dyDescent="0.25">
      <c r="B11" s="65" t="s">
        <v>90</v>
      </c>
      <c r="C11" s="214" t="s">
        <v>412</v>
      </c>
      <c r="D11" s="208">
        <v>0</v>
      </c>
      <c r="E11" s="208">
        <v>0</v>
      </c>
      <c r="F11" s="68">
        <f t="shared" ref="F11:F15" si="1">D11+E11</f>
        <v>0</v>
      </c>
      <c r="G11" s="73">
        <f t="shared" ref="G11:G22" si="2">F11/F$23*100</f>
        <v>0</v>
      </c>
      <c r="H11" s="208">
        <v>0</v>
      </c>
      <c r="I11" s="208">
        <v>0</v>
      </c>
      <c r="J11" s="68">
        <f t="shared" ref="J11:J15" si="3">H11+I11</f>
        <v>0</v>
      </c>
      <c r="K11" s="73">
        <f t="shared" ref="K11:K15" si="4">J11/J$23*100</f>
        <v>0</v>
      </c>
      <c r="L11" s="234" t="s">
        <v>82</v>
      </c>
    </row>
    <row r="12" spans="2:12" ht="15.75" x14ac:dyDescent="0.25">
      <c r="B12" s="65" t="s">
        <v>285</v>
      </c>
      <c r="C12" s="214" t="s">
        <v>413</v>
      </c>
      <c r="D12" s="208">
        <v>62507</v>
      </c>
      <c r="E12" s="208">
        <v>22897</v>
      </c>
      <c r="F12" s="68">
        <f t="shared" si="1"/>
        <v>85404</v>
      </c>
      <c r="G12" s="73">
        <f t="shared" si="2"/>
        <v>77.892797533814289</v>
      </c>
      <c r="H12" s="208">
        <v>69289</v>
      </c>
      <c r="I12" s="208">
        <v>27361</v>
      </c>
      <c r="J12" s="68">
        <f t="shared" si="3"/>
        <v>96650</v>
      </c>
      <c r="K12" s="73">
        <f t="shared" si="4"/>
        <v>86.042660779146786</v>
      </c>
      <c r="L12" s="234">
        <f t="shared" si="0"/>
        <v>113.16800149875883</v>
      </c>
    </row>
    <row r="13" spans="2:12" ht="15.75" x14ac:dyDescent="0.25">
      <c r="B13" s="65" t="s">
        <v>286</v>
      </c>
      <c r="C13" s="214" t="s">
        <v>232</v>
      </c>
      <c r="D13" s="208">
        <v>4340</v>
      </c>
      <c r="E13" s="208">
        <v>1016</v>
      </c>
      <c r="F13" s="68">
        <f t="shared" si="1"/>
        <v>5356</v>
      </c>
      <c r="G13" s="73">
        <f t="shared" si="2"/>
        <v>4.8849447753162538</v>
      </c>
      <c r="H13" s="208">
        <v>5386</v>
      </c>
      <c r="I13" s="208">
        <v>1185</v>
      </c>
      <c r="J13" s="68">
        <f t="shared" si="3"/>
        <v>6571</v>
      </c>
      <c r="K13" s="73">
        <f t="shared" si="4"/>
        <v>5.8498326330033477</v>
      </c>
      <c r="L13" s="234">
        <f t="shared" si="0"/>
        <v>122.68483943241225</v>
      </c>
    </row>
    <row r="14" spans="2:12" ht="15.75" x14ac:dyDescent="0.25">
      <c r="B14" s="65" t="s">
        <v>287</v>
      </c>
      <c r="C14" s="214" t="s">
        <v>414</v>
      </c>
      <c r="D14" s="208">
        <v>517</v>
      </c>
      <c r="E14" s="208">
        <v>187</v>
      </c>
      <c r="F14" s="68">
        <f t="shared" si="1"/>
        <v>704</v>
      </c>
      <c r="G14" s="73">
        <f t="shared" si="2"/>
        <v>0.6420838539624053</v>
      </c>
      <c r="H14" s="208">
        <v>659</v>
      </c>
      <c r="I14" s="208">
        <v>225</v>
      </c>
      <c r="J14" s="68">
        <f t="shared" si="3"/>
        <v>884</v>
      </c>
      <c r="K14" s="73">
        <f t="shared" si="4"/>
        <v>0.78698098426038032</v>
      </c>
      <c r="L14" s="234">
        <f t="shared" si="0"/>
        <v>125.56818181818181</v>
      </c>
    </row>
    <row r="15" spans="2:12" ht="15.75" x14ac:dyDescent="0.25">
      <c r="B15" s="65" t="s">
        <v>415</v>
      </c>
      <c r="C15" s="214" t="s">
        <v>416</v>
      </c>
      <c r="D15" s="208">
        <v>791</v>
      </c>
      <c r="E15" s="208">
        <v>84</v>
      </c>
      <c r="F15" s="68">
        <f t="shared" si="1"/>
        <v>875</v>
      </c>
      <c r="G15" s="73">
        <f t="shared" si="2"/>
        <v>0.7980445628083872</v>
      </c>
      <c r="H15" s="208">
        <v>856</v>
      </c>
      <c r="I15" s="208">
        <v>78</v>
      </c>
      <c r="J15" s="68">
        <f t="shared" si="3"/>
        <v>934</v>
      </c>
      <c r="K15" s="73">
        <f t="shared" si="4"/>
        <v>0.8314934833701304</v>
      </c>
      <c r="L15" s="234">
        <f t="shared" si="0"/>
        <v>106.74285714285713</v>
      </c>
    </row>
    <row r="16" spans="2:12" ht="15.75" x14ac:dyDescent="0.25">
      <c r="B16" s="235"/>
      <c r="C16" s="236" t="s">
        <v>389</v>
      </c>
      <c r="D16" s="219">
        <f>SUM(D10:D15)</f>
        <v>68155</v>
      </c>
      <c r="E16" s="219">
        <f>SUM(E10:E15)</f>
        <v>24185</v>
      </c>
      <c r="F16" s="219">
        <f>SUM(F10:F15)</f>
        <v>92340</v>
      </c>
      <c r="G16" s="237">
        <f t="shared" si="2"/>
        <v>84.218782776830253</v>
      </c>
      <c r="H16" s="219">
        <f>SUM(H10:H15)</f>
        <v>76190</v>
      </c>
      <c r="I16" s="219">
        <f>SUM(I10:I15)</f>
        <v>28851</v>
      </c>
      <c r="J16" s="69">
        <f>SUM(J10:J15)</f>
        <v>105041</v>
      </c>
      <c r="K16" s="237">
        <f>J16/J23*100</f>
        <v>93.512748379745034</v>
      </c>
      <c r="L16" s="218">
        <f t="shared" si="0"/>
        <v>113.75460255577214</v>
      </c>
    </row>
    <row r="17" spans="2:12" ht="15.75" x14ac:dyDescent="0.25">
      <c r="B17" s="153" t="s">
        <v>258</v>
      </c>
      <c r="C17" s="233" t="s">
        <v>207</v>
      </c>
      <c r="D17" s="210"/>
      <c r="E17" s="210"/>
      <c r="F17" s="67"/>
      <c r="G17" s="73"/>
      <c r="H17" s="210"/>
      <c r="I17" s="210"/>
      <c r="J17" s="67"/>
      <c r="K17" s="73"/>
      <c r="L17" s="234"/>
    </row>
    <row r="18" spans="2:12" ht="15.75" x14ac:dyDescent="0.25">
      <c r="B18" s="65" t="s">
        <v>288</v>
      </c>
      <c r="C18" s="214" t="s">
        <v>379</v>
      </c>
      <c r="D18" s="210">
        <v>184</v>
      </c>
      <c r="E18" s="210">
        <v>0</v>
      </c>
      <c r="F18" s="67">
        <f>D18+E18</f>
        <v>184</v>
      </c>
      <c r="G18" s="73">
        <f t="shared" si="2"/>
        <v>0.16781737092199228</v>
      </c>
      <c r="H18" s="210">
        <v>208</v>
      </c>
      <c r="I18" s="210">
        <v>0</v>
      </c>
      <c r="J18" s="67">
        <f>H18+I18</f>
        <v>208</v>
      </c>
      <c r="K18" s="73">
        <f>J18/J$23*100</f>
        <v>0.18517199629656006</v>
      </c>
      <c r="L18" s="234">
        <f t="shared" si="0"/>
        <v>113.04347826086956</v>
      </c>
    </row>
    <row r="19" spans="2:12" ht="15.75" x14ac:dyDescent="0.25">
      <c r="B19" s="65" t="s">
        <v>289</v>
      </c>
      <c r="C19" s="214" t="s">
        <v>417</v>
      </c>
      <c r="D19" s="208">
        <v>5002</v>
      </c>
      <c r="E19" s="210">
        <v>806</v>
      </c>
      <c r="F19" s="67">
        <f t="shared" ref="F19:F20" si="5">D19+E19</f>
        <v>5808</v>
      </c>
      <c r="G19" s="73">
        <f t="shared" si="2"/>
        <v>5.2971917951898435</v>
      </c>
      <c r="H19" s="208">
        <v>4688</v>
      </c>
      <c r="I19" s="210">
        <v>584</v>
      </c>
      <c r="J19" s="67">
        <f t="shared" ref="J19:J20" si="6">H19+I19</f>
        <v>5272</v>
      </c>
      <c r="K19" s="73">
        <f t="shared" ref="K19:K22" si="7">J19/J$23*100</f>
        <v>4.6933979061320423</v>
      </c>
      <c r="L19" s="234">
        <f t="shared" si="0"/>
        <v>90.771349862258958</v>
      </c>
    </row>
    <row r="20" spans="2:12" ht="15.75" x14ac:dyDescent="0.25">
      <c r="B20" s="65" t="s">
        <v>290</v>
      </c>
      <c r="C20" s="214" t="s">
        <v>418</v>
      </c>
      <c r="D20" s="210">
        <v>6</v>
      </c>
      <c r="E20" s="210">
        <v>5</v>
      </c>
      <c r="F20" s="67">
        <f t="shared" si="5"/>
        <v>11</v>
      </c>
      <c r="G20" s="73">
        <f t="shared" si="2"/>
        <v>1.0032560218162583E-2</v>
      </c>
      <c r="H20" s="210">
        <v>6</v>
      </c>
      <c r="I20" s="210">
        <v>0</v>
      </c>
      <c r="J20" s="67">
        <f t="shared" si="6"/>
        <v>6</v>
      </c>
      <c r="K20" s="73">
        <f t="shared" si="7"/>
        <v>5.3414998931700019E-3</v>
      </c>
      <c r="L20" s="234">
        <f t="shared" si="0"/>
        <v>54.54545454545454</v>
      </c>
    </row>
    <row r="21" spans="2:12" ht="15.75" x14ac:dyDescent="0.25">
      <c r="B21" s="235"/>
      <c r="C21" s="236" t="s">
        <v>390</v>
      </c>
      <c r="D21" s="219">
        <f>SUM(D18:D20)</f>
        <v>5192</v>
      </c>
      <c r="E21" s="219">
        <f t="shared" ref="E21:F21" si="8">SUM(E18:E20)</f>
        <v>811</v>
      </c>
      <c r="F21" s="219">
        <f t="shared" si="8"/>
        <v>6003</v>
      </c>
      <c r="G21" s="237">
        <f t="shared" si="2"/>
        <v>5.475041726329998</v>
      </c>
      <c r="H21" s="219">
        <f>SUM(H18:H20)</f>
        <v>4902</v>
      </c>
      <c r="I21" s="219">
        <f>SUM(I18:I20)</f>
        <v>584</v>
      </c>
      <c r="J21" s="69">
        <f>SUM(J18:J20)</f>
        <v>5486</v>
      </c>
      <c r="K21" s="237">
        <f t="shared" si="7"/>
        <v>4.8839114023217718</v>
      </c>
      <c r="L21" s="218">
        <f t="shared" si="0"/>
        <v>91.387639513576545</v>
      </c>
    </row>
    <row r="22" spans="2:12" ht="15.75" x14ac:dyDescent="0.25">
      <c r="B22" s="153" t="s">
        <v>259</v>
      </c>
      <c r="C22" s="233" t="s">
        <v>331</v>
      </c>
      <c r="D22" s="241">
        <v>10955</v>
      </c>
      <c r="E22" s="224">
        <v>345</v>
      </c>
      <c r="F22" s="182">
        <f>D22+E22</f>
        <v>11300</v>
      </c>
      <c r="G22" s="239">
        <f t="shared" si="2"/>
        <v>10.306175496839744</v>
      </c>
      <c r="H22" s="241">
        <v>1478</v>
      </c>
      <c r="I22" s="224">
        <v>323</v>
      </c>
      <c r="J22" s="182">
        <f>H22+I22</f>
        <v>1801</v>
      </c>
      <c r="K22" s="239">
        <f t="shared" si="7"/>
        <v>1.6033402179331957</v>
      </c>
      <c r="L22" s="240">
        <f t="shared" si="0"/>
        <v>15.938053097345135</v>
      </c>
    </row>
    <row r="23" spans="2:12" ht="15.75" x14ac:dyDescent="0.25">
      <c r="B23" s="63"/>
      <c r="C23" s="236" t="s">
        <v>419</v>
      </c>
      <c r="D23" s="219">
        <f>D16+D21+D22</f>
        <v>84302</v>
      </c>
      <c r="E23" s="219">
        <f t="shared" ref="E23:J23" si="9">E16+E21+E22</f>
        <v>25341</v>
      </c>
      <c r="F23" s="219">
        <f t="shared" si="9"/>
        <v>109643</v>
      </c>
      <c r="G23" s="218">
        <f t="shared" si="9"/>
        <v>99.999999999999986</v>
      </c>
      <c r="H23" s="219">
        <f t="shared" si="9"/>
        <v>82570</v>
      </c>
      <c r="I23" s="219">
        <f t="shared" si="9"/>
        <v>29758</v>
      </c>
      <c r="J23" s="219">
        <f t="shared" si="9"/>
        <v>112328</v>
      </c>
      <c r="K23" s="63">
        <f>K16+K21+K22</f>
        <v>100</v>
      </c>
      <c r="L23" s="218">
        <f t="shared" si="0"/>
        <v>102.44885674416059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L25"/>
  <sheetViews>
    <sheetView topLeftCell="A11" workbookViewId="0">
      <selection activeCell="D29" sqref="D29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38" t="s">
        <v>282</v>
      </c>
    </row>
    <row r="4" spans="2:12" ht="24.95" customHeight="1" thickTop="1" x14ac:dyDescent="0.25">
      <c r="B4" s="344" t="s">
        <v>655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 ht="15.75" x14ac:dyDescent="0.25">
      <c r="B5" s="328" t="s">
        <v>102</v>
      </c>
      <c r="C5" s="328" t="s">
        <v>133</v>
      </c>
      <c r="D5" s="332" t="s">
        <v>699</v>
      </c>
      <c r="E5" s="332"/>
      <c r="F5" s="332"/>
      <c r="G5" s="332"/>
      <c r="H5" s="332" t="s">
        <v>700</v>
      </c>
      <c r="I5" s="332"/>
      <c r="J5" s="332"/>
      <c r="K5" s="332"/>
      <c r="L5" s="183" t="s">
        <v>1</v>
      </c>
    </row>
    <row r="6" spans="2:12" ht="15.75" x14ac:dyDescent="0.25">
      <c r="B6" s="328"/>
      <c r="C6" s="328"/>
      <c r="D6" s="332" t="s">
        <v>161</v>
      </c>
      <c r="E6" s="328" t="s">
        <v>162</v>
      </c>
      <c r="F6" s="328" t="s">
        <v>18</v>
      </c>
      <c r="G6" s="63" t="s">
        <v>409</v>
      </c>
      <c r="H6" s="332" t="s">
        <v>161</v>
      </c>
      <c r="I6" s="328" t="s">
        <v>162</v>
      </c>
      <c r="J6" s="328" t="s">
        <v>18</v>
      </c>
      <c r="K6" s="63" t="s">
        <v>409</v>
      </c>
      <c r="L6" s="328" t="s">
        <v>386</v>
      </c>
    </row>
    <row r="7" spans="2:12" ht="15.75" x14ac:dyDescent="0.25">
      <c r="B7" s="328"/>
      <c r="C7" s="328"/>
      <c r="D7" s="332"/>
      <c r="E7" s="328"/>
      <c r="F7" s="328"/>
      <c r="G7" s="63" t="s">
        <v>34</v>
      </c>
      <c r="H7" s="332"/>
      <c r="I7" s="328"/>
      <c r="J7" s="328"/>
      <c r="K7" s="63" t="s">
        <v>34</v>
      </c>
      <c r="L7" s="328"/>
    </row>
    <row r="8" spans="2:12" x14ac:dyDescent="0.25">
      <c r="B8" s="61">
        <v>1</v>
      </c>
      <c r="C8" s="117">
        <v>2</v>
      </c>
      <c r="D8" s="117">
        <v>3</v>
      </c>
      <c r="E8" s="117">
        <v>4</v>
      </c>
      <c r="F8" s="61" t="s">
        <v>156</v>
      </c>
      <c r="G8" s="61">
        <v>6</v>
      </c>
      <c r="H8" s="117">
        <v>7</v>
      </c>
      <c r="I8" s="117">
        <v>8</v>
      </c>
      <c r="J8" s="61" t="s">
        <v>163</v>
      </c>
      <c r="K8" s="61">
        <v>10</v>
      </c>
      <c r="L8" s="117">
        <v>11</v>
      </c>
    </row>
    <row r="9" spans="2:12" ht="15.75" x14ac:dyDescent="0.25">
      <c r="B9" s="153" t="s">
        <v>257</v>
      </c>
      <c r="C9" s="233" t="s">
        <v>420</v>
      </c>
      <c r="D9" s="210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60</v>
      </c>
      <c r="C10" s="214" t="s">
        <v>231</v>
      </c>
      <c r="D10" s="208">
        <v>6015</v>
      </c>
      <c r="E10" s="208">
        <v>3494</v>
      </c>
      <c r="F10" s="68">
        <f>D10+E10</f>
        <v>9509</v>
      </c>
      <c r="G10" s="73">
        <f>F10/F$25*100</f>
        <v>11.313234664255461</v>
      </c>
      <c r="H10" s="208">
        <v>7869</v>
      </c>
      <c r="I10" s="208">
        <v>4906</v>
      </c>
      <c r="J10" s="68">
        <f>H10+I10</f>
        <v>12775</v>
      </c>
      <c r="K10" s="73">
        <f>J10/J$25*100</f>
        <v>13.639323959300897</v>
      </c>
      <c r="L10" s="217">
        <f>J10/F10*100</f>
        <v>134.3464086654748</v>
      </c>
    </row>
    <row r="11" spans="2:12" ht="15.75" x14ac:dyDescent="0.25">
      <c r="B11" s="65" t="s">
        <v>90</v>
      </c>
      <c r="C11" s="214" t="s">
        <v>421</v>
      </c>
      <c r="D11" s="208">
        <v>494</v>
      </c>
      <c r="E11" s="208">
        <v>364</v>
      </c>
      <c r="F11" s="68">
        <f t="shared" ref="F11:F13" si="0">D11+E11</f>
        <v>858</v>
      </c>
      <c r="G11" s="73">
        <f t="shared" ref="G11:G13" si="1">F11/F$25*100</f>
        <v>1.0207966496930472</v>
      </c>
      <c r="H11" s="208">
        <v>575</v>
      </c>
      <c r="I11" s="208">
        <v>355</v>
      </c>
      <c r="J11" s="68">
        <f t="shared" ref="J11:J13" si="2">H11+I11</f>
        <v>930</v>
      </c>
      <c r="K11" s="73">
        <f t="shared" ref="K11:K13" si="3">J11/J$25*100</f>
        <v>0.99292143108804976</v>
      </c>
      <c r="L11" s="217">
        <f t="shared" ref="L11:L13" si="4">J11/F11*100</f>
        <v>108.3916083916084</v>
      </c>
    </row>
    <row r="12" spans="2:12" ht="15.75" x14ac:dyDescent="0.25">
      <c r="B12" s="65" t="s">
        <v>285</v>
      </c>
      <c r="C12" s="214" t="s">
        <v>414</v>
      </c>
      <c r="D12" s="208">
        <v>19</v>
      </c>
      <c r="E12" s="208">
        <v>0</v>
      </c>
      <c r="F12" s="68">
        <f t="shared" si="0"/>
        <v>19</v>
      </c>
      <c r="G12" s="73">
        <f t="shared" si="1"/>
        <v>2.2605054014181697E-2</v>
      </c>
      <c r="H12" s="208">
        <v>0</v>
      </c>
      <c r="I12" s="208">
        <v>0</v>
      </c>
      <c r="J12" s="68">
        <f t="shared" si="2"/>
        <v>0</v>
      </c>
      <c r="K12" s="73">
        <f t="shared" si="3"/>
        <v>0</v>
      </c>
      <c r="L12" s="217">
        <f t="shared" si="4"/>
        <v>0</v>
      </c>
    </row>
    <row r="13" spans="2:12" ht="15.75" x14ac:dyDescent="0.25">
      <c r="B13" s="65" t="s">
        <v>286</v>
      </c>
      <c r="C13" s="214" t="s">
        <v>422</v>
      </c>
      <c r="D13" s="208">
        <v>298</v>
      </c>
      <c r="E13" s="208">
        <v>125</v>
      </c>
      <c r="F13" s="68">
        <f t="shared" si="0"/>
        <v>423</v>
      </c>
      <c r="G13" s="73">
        <f t="shared" si="1"/>
        <v>0.50325988673678201</v>
      </c>
      <c r="H13" s="208">
        <v>428</v>
      </c>
      <c r="I13" s="208">
        <v>88</v>
      </c>
      <c r="J13" s="68">
        <f t="shared" si="2"/>
        <v>516</v>
      </c>
      <c r="K13" s="73">
        <f t="shared" si="3"/>
        <v>0.55091124563595018</v>
      </c>
      <c r="L13" s="217">
        <f t="shared" si="4"/>
        <v>121.98581560283688</v>
      </c>
    </row>
    <row r="14" spans="2:12" ht="15.75" x14ac:dyDescent="0.25">
      <c r="B14" s="63"/>
      <c r="C14" s="236" t="s">
        <v>389</v>
      </c>
      <c r="D14" s="219">
        <f>SUM(D10:D13)</f>
        <v>6826</v>
      </c>
      <c r="E14" s="219">
        <f>SUM(E10:E13)</f>
        <v>3983</v>
      </c>
      <c r="F14" s="69">
        <f>SUM(F10:F13)</f>
        <v>10809</v>
      </c>
      <c r="G14" s="237">
        <f>F14/F$25*100</f>
        <v>12.859896254699471</v>
      </c>
      <c r="H14" s="219">
        <f>SUM(H10:H13)</f>
        <v>8872</v>
      </c>
      <c r="I14" s="219">
        <f>SUM(I10:I13)</f>
        <v>5349</v>
      </c>
      <c r="J14" s="69">
        <f>SUM(J10:J13)</f>
        <v>14221</v>
      </c>
      <c r="K14" s="237">
        <f>SUM(K10:K13)</f>
        <v>15.183156636024897</v>
      </c>
      <c r="L14" s="203">
        <f>J14/F14*100</f>
        <v>131.56628735313166</v>
      </c>
    </row>
    <row r="15" spans="2:12" ht="15.75" x14ac:dyDescent="0.25">
      <c r="B15" s="153" t="s">
        <v>258</v>
      </c>
      <c r="C15" s="233" t="s">
        <v>208</v>
      </c>
      <c r="D15" s="210"/>
      <c r="E15" s="210"/>
      <c r="F15" s="67"/>
      <c r="G15" s="73"/>
      <c r="H15" s="208"/>
      <c r="I15" s="208"/>
      <c r="J15" s="68"/>
      <c r="K15" s="73"/>
      <c r="L15" s="217"/>
    </row>
    <row r="16" spans="2:12" ht="15.75" x14ac:dyDescent="0.25">
      <c r="B16" s="65" t="s">
        <v>288</v>
      </c>
      <c r="C16" s="214" t="s">
        <v>134</v>
      </c>
      <c r="D16" s="208">
        <v>32509</v>
      </c>
      <c r="E16" s="208">
        <v>8000</v>
      </c>
      <c r="F16" s="68">
        <f>D16+E16</f>
        <v>40509</v>
      </c>
      <c r="G16" s="73">
        <f>F16/F$25*100</f>
        <v>48.195164897920336</v>
      </c>
      <c r="H16" s="208">
        <v>34963</v>
      </c>
      <c r="I16" s="208">
        <v>8828</v>
      </c>
      <c r="J16" s="68">
        <f>H16+I16</f>
        <v>43791</v>
      </c>
      <c r="K16" s="73">
        <f>J16/J$25*100</f>
        <v>46.753787514813752</v>
      </c>
      <c r="L16" s="217">
        <f>J16/F16*100</f>
        <v>108.10190328075242</v>
      </c>
    </row>
    <row r="17" spans="2:12" ht="15.75" x14ac:dyDescent="0.25">
      <c r="B17" s="65" t="s">
        <v>289</v>
      </c>
      <c r="C17" s="214" t="s">
        <v>423</v>
      </c>
      <c r="D17" s="208">
        <v>3541</v>
      </c>
      <c r="E17" s="208">
        <v>1037</v>
      </c>
      <c r="F17" s="68">
        <f t="shared" ref="F17:F20" si="5">D17+E17</f>
        <v>4578</v>
      </c>
      <c r="G17" s="73">
        <f t="shared" ref="G17:G20" si="6">F17/F$25*100</f>
        <v>5.4466282777328319</v>
      </c>
      <c r="H17" s="208">
        <v>3718</v>
      </c>
      <c r="I17" s="208">
        <v>1239</v>
      </c>
      <c r="J17" s="68">
        <f t="shared" ref="J17:J20" si="7">H17+I17</f>
        <v>4957</v>
      </c>
      <c r="K17" s="73">
        <f t="shared" ref="K17:K20" si="8">J17/J$25*100</f>
        <v>5.2923779934445827</v>
      </c>
      <c r="L17" s="217">
        <f t="shared" ref="L17:L20" si="9">J17/F17*100</f>
        <v>108.27872433377021</v>
      </c>
    </row>
    <row r="18" spans="2:12" ht="15.75" x14ac:dyDescent="0.25">
      <c r="B18" s="65" t="s">
        <v>290</v>
      </c>
      <c r="C18" s="214" t="s">
        <v>424</v>
      </c>
      <c r="D18" s="208">
        <v>1613</v>
      </c>
      <c r="E18" s="208">
        <v>376</v>
      </c>
      <c r="F18" s="68">
        <f t="shared" si="5"/>
        <v>1989</v>
      </c>
      <c r="G18" s="73">
        <f t="shared" si="6"/>
        <v>2.3663922333793366</v>
      </c>
      <c r="H18" s="208">
        <v>1607</v>
      </c>
      <c r="I18" s="208">
        <v>395</v>
      </c>
      <c r="J18" s="68">
        <f t="shared" si="7"/>
        <v>2002</v>
      </c>
      <c r="K18" s="73">
        <f t="shared" si="8"/>
        <v>2.1374502204712638</v>
      </c>
      <c r="L18" s="217">
        <f t="shared" si="9"/>
        <v>100.65359477124183</v>
      </c>
    </row>
    <row r="19" spans="2:12" ht="15.75" x14ac:dyDescent="0.25">
      <c r="B19" s="65" t="s">
        <v>291</v>
      </c>
      <c r="C19" s="214" t="s">
        <v>425</v>
      </c>
      <c r="D19" s="208">
        <v>11093</v>
      </c>
      <c r="E19" s="208">
        <v>3844</v>
      </c>
      <c r="F19" s="68">
        <f t="shared" si="5"/>
        <v>14937</v>
      </c>
      <c r="G19" s="73">
        <f t="shared" si="6"/>
        <v>17.771141674201687</v>
      </c>
      <c r="H19" s="208">
        <v>12664</v>
      </c>
      <c r="I19" s="208">
        <v>3564</v>
      </c>
      <c r="J19" s="68">
        <f t="shared" si="7"/>
        <v>16228</v>
      </c>
      <c r="K19" s="73">
        <f t="shared" si="8"/>
        <v>17.325945143760077</v>
      </c>
      <c r="L19" s="217">
        <f t="shared" si="9"/>
        <v>108.64296712860681</v>
      </c>
    </row>
    <row r="20" spans="2:12" ht="15.75" x14ac:dyDescent="0.25">
      <c r="B20" s="65" t="s">
        <v>426</v>
      </c>
      <c r="C20" s="214" t="s">
        <v>427</v>
      </c>
      <c r="D20" s="208">
        <v>2070</v>
      </c>
      <c r="E20" s="208">
        <v>981</v>
      </c>
      <c r="F20" s="68">
        <f t="shared" si="5"/>
        <v>3051</v>
      </c>
      <c r="G20" s="73">
        <f t="shared" si="6"/>
        <v>3.6298957788035975</v>
      </c>
      <c r="H20" s="208">
        <v>2183</v>
      </c>
      <c r="I20" s="208">
        <v>962</v>
      </c>
      <c r="J20" s="68">
        <f t="shared" si="7"/>
        <v>3145</v>
      </c>
      <c r="K20" s="73">
        <f t="shared" si="8"/>
        <v>3.3577826890020606</v>
      </c>
      <c r="L20" s="217">
        <f t="shared" si="9"/>
        <v>103.08095706325796</v>
      </c>
    </row>
    <row r="21" spans="2:12" ht="15.75" x14ac:dyDescent="0.25">
      <c r="B21" s="63"/>
      <c r="C21" s="236" t="s">
        <v>390</v>
      </c>
      <c r="D21" s="219">
        <f>SUM(D16:D20)</f>
        <v>50826</v>
      </c>
      <c r="E21" s="219">
        <f>SUM(E16:E20)</f>
        <v>14238</v>
      </c>
      <c r="F21" s="69">
        <f>SUM(F16:F20)</f>
        <v>65064</v>
      </c>
      <c r="G21" s="237">
        <f>F21/F$25*100</f>
        <v>77.40922286203778</v>
      </c>
      <c r="H21" s="219">
        <f>SUM(H16:H20)</f>
        <v>55135</v>
      </c>
      <c r="I21" s="219">
        <f>SUM(I16:I20)</f>
        <v>14988</v>
      </c>
      <c r="J21" s="69">
        <f>SUM(J16:J20)</f>
        <v>70123</v>
      </c>
      <c r="K21" s="237">
        <f>J21/J$25*100</f>
        <v>74.867343561491722</v>
      </c>
      <c r="L21" s="203">
        <f>J21/F21*100</f>
        <v>107.77542112381656</v>
      </c>
    </row>
    <row r="22" spans="2:12" ht="15.75" x14ac:dyDescent="0.25">
      <c r="B22" s="65" t="s">
        <v>259</v>
      </c>
      <c r="C22" s="214" t="s">
        <v>332</v>
      </c>
      <c r="D22" s="208">
        <v>387</v>
      </c>
      <c r="E22" s="208">
        <v>161</v>
      </c>
      <c r="F22" s="68">
        <f>D22+E22</f>
        <v>548</v>
      </c>
      <c r="G22" s="73">
        <f>F22/F$25*100</f>
        <v>0.65197734735639845</v>
      </c>
      <c r="H22" s="208">
        <v>550</v>
      </c>
      <c r="I22" s="208">
        <v>131</v>
      </c>
      <c r="J22" s="68">
        <f>H22+I22</f>
        <v>681</v>
      </c>
      <c r="K22" s="73">
        <f>J22/J$25*100</f>
        <v>0.7270747253451203</v>
      </c>
      <c r="L22" s="217">
        <f>J22/F22*100</f>
        <v>124.27007299270072</v>
      </c>
    </row>
    <row r="23" spans="2:12" ht="15.75" x14ac:dyDescent="0.25">
      <c r="B23" s="65" t="s">
        <v>260</v>
      </c>
      <c r="C23" s="214" t="s">
        <v>428</v>
      </c>
      <c r="D23" s="208">
        <v>2959</v>
      </c>
      <c r="E23" s="208">
        <v>3048</v>
      </c>
      <c r="F23" s="68">
        <f>D23+E23</f>
        <v>6007</v>
      </c>
      <c r="G23" s="73">
        <f>F23/F$25*100</f>
        <v>7.1467662875362867</v>
      </c>
      <c r="H23" s="208">
        <v>4204</v>
      </c>
      <c r="I23" s="208">
        <v>2617</v>
      </c>
      <c r="J23" s="68">
        <f>H23+I23</f>
        <v>6821</v>
      </c>
      <c r="K23" s="73">
        <f>J23/J$25*100</f>
        <v>7.2824914854318132</v>
      </c>
      <c r="L23" s="217">
        <f>J23/F23*100</f>
        <v>113.55085733311137</v>
      </c>
    </row>
    <row r="24" spans="2:12" ht="15.75" x14ac:dyDescent="0.25">
      <c r="B24" s="65" t="s">
        <v>261</v>
      </c>
      <c r="C24" s="214" t="s">
        <v>429</v>
      </c>
      <c r="D24" s="208">
        <v>1081</v>
      </c>
      <c r="E24" s="208">
        <v>543</v>
      </c>
      <c r="F24" s="68">
        <f>D24+E24</f>
        <v>1624</v>
      </c>
      <c r="G24" s="73">
        <f>F24/F$25*100</f>
        <v>1.9321372483700565</v>
      </c>
      <c r="H24" s="208">
        <v>1157</v>
      </c>
      <c r="I24" s="208">
        <v>660</v>
      </c>
      <c r="J24" s="68">
        <f>H24+I24</f>
        <v>1817</v>
      </c>
      <c r="K24" s="73">
        <f>J24/J$25*100</f>
        <v>1.9399335917064369</v>
      </c>
      <c r="L24" s="217">
        <f>J24/F24*100</f>
        <v>111.88423645320198</v>
      </c>
    </row>
    <row r="25" spans="2:12" ht="15.75" x14ac:dyDescent="0.25">
      <c r="B25" s="63"/>
      <c r="C25" s="236" t="s">
        <v>430</v>
      </c>
      <c r="D25" s="219">
        <f t="shared" ref="D25:K25" si="10">D14+D21+D22+D23+D24</f>
        <v>62079</v>
      </c>
      <c r="E25" s="219">
        <f t="shared" si="10"/>
        <v>21973</v>
      </c>
      <c r="F25" s="69">
        <f t="shared" si="10"/>
        <v>84052</v>
      </c>
      <c r="G25" s="63">
        <f t="shared" si="10"/>
        <v>99.999999999999972</v>
      </c>
      <c r="H25" s="219">
        <f t="shared" si="10"/>
        <v>69918</v>
      </c>
      <c r="I25" s="219">
        <f t="shared" si="10"/>
        <v>23745</v>
      </c>
      <c r="J25" s="69">
        <f t="shared" si="10"/>
        <v>93663</v>
      </c>
      <c r="K25" s="198">
        <f t="shared" si="10"/>
        <v>99.999999999999986</v>
      </c>
      <c r="L25" s="203">
        <f>J25/F25*100</f>
        <v>111.43458811212106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D15" sqref="D15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344" t="s">
        <v>656</v>
      </c>
      <c r="C4" s="344"/>
      <c r="D4" s="344"/>
      <c r="E4" s="344"/>
      <c r="F4" s="344"/>
      <c r="G4" s="344"/>
      <c r="H4" s="344"/>
    </row>
    <row r="5" spans="2:8" ht="15.75" x14ac:dyDescent="0.25">
      <c r="B5" s="352" t="s">
        <v>102</v>
      </c>
      <c r="C5" s="328" t="s">
        <v>12</v>
      </c>
      <c r="D5" s="328" t="s">
        <v>545</v>
      </c>
      <c r="E5" s="328"/>
      <c r="F5" s="328" t="s">
        <v>697</v>
      </c>
      <c r="G5" s="328"/>
      <c r="H5" s="63" t="s">
        <v>1</v>
      </c>
    </row>
    <row r="6" spans="2:8" ht="15.75" x14ac:dyDescent="0.25">
      <c r="B6" s="352"/>
      <c r="C6" s="328"/>
      <c r="D6" s="63" t="s">
        <v>13</v>
      </c>
      <c r="E6" s="63" t="s">
        <v>20</v>
      </c>
      <c r="F6" s="63" t="s">
        <v>13</v>
      </c>
      <c r="G6" s="63" t="s">
        <v>20</v>
      </c>
      <c r="H6" s="63" t="s">
        <v>349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257</v>
      </c>
      <c r="C8" s="66" t="s">
        <v>14</v>
      </c>
      <c r="D8" s="65">
        <v>81</v>
      </c>
      <c r="E8" s="73">
        <f>D8/D12*100</f>
        <v>71.05263157894737</v>
      </c>
      <c r="F8" s="65">
        <v>86</v>
      </c>
      <c r="G8" s="73">
        <f>F8/F12*100</f>
        <v>72.881355932203391</v>
      </c>
      <c r="H8" s="197">
        <f>F8/D8*100</f>
        <v>106.17283950617285</v>
      </c>
    </row>
    <row r="9" spans="2:8" ht="15.75" x14ac:dyDescent="0.25">
      <c r="B9" s="65" t="s">
        <v>258</v>
      </c>
      <c r="C9" s="66" t="s">
        <v>15</v>
      </c>
      <c r="D9" s="65">
        <v>2</v>
      </c>
      <c r="E9" s="73">
        <f>D9/D12*100</f>
        <v>1.7543859649122806</v>
      </c>
      <c r="F9" s="65">
        <v>2</v>
      </c>
      <c r="G9" s="73">
        <f>F9/F12*100</f>
        <v>1.6949152542372881</v>
      </c>
      <c r="H9" s="197">
        <f>F9/D9*100</f>
        <v>100</v>
      </c>
    </row>
    <row r="10" spans="2:8" ht="19.5" customHeight="1" x14ac:dyDescent="0.25">
      <c r="B10" s="65" t="s">
        <v>259</v>
      </c>
      <c r="C10" s="66" t="s">
        <v>16</v>
      </c>
      <c r="D10" s="65">
        <v>24</v>
      </c>
      <c r="E10" s="73">
        <f>D10/D12*100</f>
        <v>21.052631578947366</v>
      </c>
      <c r="F10" s="65">
        <v>23</v>
      </c>
      <c r="G10" s="73">
        <f>F10/F12*100</f>
        <v>19.491525423728813</v>
      </c>
      <c r="H10" s="197">
        <f>F10/D10*100</f>
        <v>95.833333333333343</v>
      </c>
    </row>
    <row r="11" spans="2:8" ht="15.75" x14ac:dyDescent="0.25">
      <c r="B11" s="65" t="s">
        <v>260</v>
      </c>
      <c r="C11" s="66" t="s">
        <v>17</v>
      </c>
      <c r="D11" s="65">
        <v>7</v>
      </c>
      <c r="E11" s="73">
        <f>D11/D12*100</f>
        <v>6.140350877192982</v>
      </c>
      <c r="F11" s="65">
        <v>7</v>
      </c>
      <c r="G11" s="73">
        <f>F11/F12*100</f>
        <v>5.9322033898305087</v>
      </c>
      <c r="H11" s="197">
        <f>F11/D11*100</f>
        <v>100</v>
      </c>
    </row>
    <row r="12" spans="2:8" ht="15.75" x14ac:dyDescent="0.25">
      <c r="B12" s="328" t="s">
        <v>18</v>
      </c>
      <c r="C12" s="328"/>
      <c r="D12" s="63">
        <f>SUM(D8:D11)</f>
        <v>114</v>
      </c>
      <c r="E12" s="63">
        <f>SUM(E8:E11)</f>
        <v>100</v>
      </c>
      <c r="F12" s="63">
        <f>SUM(F8:F11)</f>
        <v>118</v>
      </c>
      <c r="G12" s="63">
        <f>SUM(G8:G11)</f>
        <v>100</v>
      </c>
      <c r="H12" s="198">
        <f>F12/D12*100</f>
        <v>103.50877192982458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topLeftCell="A14" workbookViewId="0">
      <selection activeCell="D30" sqref="D30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36"/>
      <c r="C3" s="90"/>
      <c r="D3" s="90"/>
      <c r="E3" s="90"/>
      <c r="F3" s="90"/>
      <c r="G3" s="361" t="s">
        <v>282</v>
      </c>
      <c r="H3" s="361"/>
    </row>
    <row r="4" spans="2:15" ht="16.5" thickTop="1" x14ac:dyDescent="0.25">
      <c r="B4" s="344" t="s">
        <v>657</v>
      </c>
      <c r="C4" s="344"/>
      <c r="D4" s="344"/>
      <c r="E4" s="344"/>
      <c r="F4" s="344"/>
      <c r="G4" s="344"/>
      <c r="H4" s="344"/>
    </row>
    <row r="5" spans="2:15" ht="31.5" x14ac:dyDescent="0.25">
      <c r="B5" s="63" t="s">
        <v>102</v>
      </c>
      <c r="C5" s="63" t="s">
        <v>58</v>
      </c>
      <c r="D5" s="63" t="s">
        <v>544</v>
      </c>
      <c r="E5" s="63" t="s">
        <v>485</v>
      </c>
      <c r="F5" s="63" t="s">
        <v>696</v>
      </c>
      <c r="G5" s="63" t="s">
        <v>486</v>
      </c>
      <c r="H5" s="63" t="s">
        <v>487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53"/>
      <c r="C7" s="153" t="s">
        <v>157</v>
      </c>
      <c r="D7" s="153"/>
      <c r="E7" s="153"/>
      <c r="F7" s="153"/>
      <c r="G7" s="153"/>
      <c r="H7" s="153"/>
    </row>
    <row r="8" spans="2:15" ht="15.75" x14ac:dyDescent="0.25">
      <c r="B8" s="65" t="s">
        <v>257</v>
      </c>
      <c r="C8" s="66" t="s">
        <v>488</v>
      </c>
      <c r="D8" s="68">
        <v>6316</v>
      </c>
      <c r="E8" s="73">
        <f>D8/D$21%</f>
        <v>1.2023285120899119</v>
      </c>
      <c r="F8" s="68">
        <v>5738</v>
      </c>
      <c r="G8" s="73">
        <f>F8/F$21%</f>
        <v>1.0185587872440511</v>
      </c>
      <c r="H8" s="197">
        <f>F8/D8%</f>
        <v>90.848638378720707</v>
      </c>
    </row>
    <row r="9" spans="2:15" ht="15.75" x14ac:dyDescent="0.25">
      <c r="B9" s="65" t="s">
        <v>258</v>
      </c>
      <c r="C9" s="66" t="s">
        <v>342</v>
      </c>
      <c r="D9" s="208">
        <v>4805</v>
      </c>
      <c r="E9" s="73">
        <f t="shared" ref="E9:E20" si="0">D9/D$21%</f>
        <v>0.91469102289297444</v>
      </c>
      <c r="F9" s="208">
        <v>2905</v>
      </c>
      <c r="G9" s="73">
        <f t="shared" ref="G9:G20" si="1">F9/F$21%</f>
        <v>0.515669793820838</v>
      </c>
      <c r="H9" s="197">
        <f t="shared" ref="H9:H21" si="2">F9/D9%</f>
        <v>60.457856399583768</v>
      </c>
      <c r="L9" s="290"/>
      <c r="M9" s="290"/>
      <c r="N9" s="290"/>
      <c r="O9" s="290"/>
    </row>
    <row r="10" spans="2:15" ht="15.75" x14ac:dyDescent="0.25">
      <c r="B10" s="65" t="s">
        <v>259</v>
      </c>
      <c r="C10" s="96" t="s">
        <v>489</v>
      </c>
      <c r="D10" s="208">
        <f>D11-D12-D13-D14</f>
        <v>411385</v>
      </c>
      <c r="E10" s="73">
        <f t="shared" si="0"/>
        <v>78.312209459485175</v>
      </c>
      <c r="F10" s="208">
        <f>F11-F12-F13-F14</f>
        <v>448197</v>
      </c>
      <c r="G10" s="73">
        <f t="shared" si="1"/>
        <v>79.559949941865113</v>
      </c>
      <c r="H10" s="197">
        <f t="shared" si="2"/>
        <v>108.94830876186539</v>
      </c>
      <c r="L10" s="290"/>
      <c r="M10" s="290"/>
      <c r="N10" s="290"/>
      <c r="O10" s="290"/>
    </row>
    <row r="11" spans="2:15" ht="15.75" x14ac:dyDescent="0.25">
      <c r="B11" s="65" t="s">
        <v>490</v>
      </c>
      <c r="C11" s="66" t="s">
        <v>491</v>
      </c>
      <c r="D11" s="208">
        <v>471735</v>
      </c>
      <c r="E11" s="73">
        <f t="shared" si="0"/>
        <v>89.800576417152399</v>
      </c>
      <c r="F11" s="208">
        <v>508711</v>
      </c>
      <c r="G11" s="73">
        <f t="shared" si="1"/>
        <v>90.301857653835569</v>
      </c>
      <c r="H11" s="197">
        <f t="shared" si="2"/>
        <v>107.83829904501467</v>
      </c>
      <c r="L11" s="290"/>
      <c r="M11" s="290"/>
      <c r="N11" s="290"/>
      <c r="O11" s="290"/>
    </row>
    <row r="12" spans="2:15" ht="15.75" x14ac:dyDescent="0.25">
      <c r="B12" s="65" t="s">
        <v>492</v>
      </c>
      <c r="C12" s="66" t="s">
        <v>493</v>
      </c>
      <c r="D12" s="208">
        <v>5400</v>
      </c>
      <c r="E12" s="73">
        <f t="shared" si="0"/>
        <v>1.0279566126164541</v>
      </c>
      <c r="F12" s="208">
        <v>4765</v>
      </c>
      <c r="G12" s="73">
        <f t="shared" si="1"/>
        <v>0.84584047075948132</v>
      </c>
      <c r="H12" s="197">
        <f t="shared" si="2"/>
        <v>88.240740740740748</v>
      </c>
      <c r="L12" s="290"/>
      <c r="M12" s="290"/>
      <c r="N12" s="290"/>
      <c r="O12" s="290"/>
    </row>
    <row r="13" spans="2:15" ht="15.75" x14ac:dyDescent="0.25">
      <c r="B13" s="65" t="s">
        <v>494</v>
      </c>
      <c r="C13" s="66" t="s">
        <v>495</v>
      </c>
      <c r="D13" s="208">
        <v>54513</v>
      </c>
      <c r="E13" s="73">
        <f t="shared" si="0"/>
        <v>10.377222004363103</v>
      </c>
      <c r="F13" s="208">
        <v>55241</v>
      </c>
      <c r="G13" s="73">
        <f t="shared" si="1"/>
        <v>9.8058915939610714</v>
      </c>
      <c r="H13" s="197">
        <f t="shared" si="2"/>
        <v>101.33546126612001</v>
      </c>
      <c r="L13" s="290"/>
      <c r="M13" s="290"/>
      <c r="N13" s="290"/>
      <c r="O13" s="290"/>
    </row>
    <row r="14" spans="2:15" ht="15.75" x14ac:dyDescent="0.25">
      <c r="B14" s="65" t="s">
        <v>496</v>
      </c>
      <c r="C14" s="66" t="s">
        <v>497</v>
      </c>
      <c r="D14" s="208">
        <v>437</v>
      </c>
      <c r="E14" s="73">
        <f t="shared" si="0"/>
        <v>8.3188340687664897E-2</v>
      </c>
      <c r="F14" s="208">
        <v>508</v>
      </c>
      <c r="G14" s="73">
        <f t="shared" si="1"/>
        <v>9.0175647249909022E-2</v>
      </c>
      <c r="H14" s="197">
        <f t="shared" si="2"/>
        <v>116.24713958810068</v>
      </c>
      <c r="L14" s="290"/>
      <c r="M14" s="290"/>
      <c r="N14" s="290"/>
      <c r="O14" s="290"/>
    </row>
    <row r="15" spans="2:15" ht="15.75" x14ac:dyDescent="0.25">
      <c r="B15" s="65" t="s">
        <v>260</v>
      </c>
      <c r="C15" s="66" t="s">
        <v>498</v>
      </c>
      <c r="D15" s="208">
        <v>0</v>
      </c>
      <c r="E15" s="73">
        <f t="shared" si="0"/>
        <v>0</v>
      </c>
      <c r="F15" s="208">
        <v>0</v>
      </c>
      <c r="G15" s="73">
        <f t="shared" si="1"/>
        <v>0</v>
      </c>
      <c r="H15" s="197" t="s">
        <v>82</v>
      </c>
      <c r="L15" s="290"/>
      <c r="M15" s="290"/>
      <c r="N15" s="290"/>
      <c r="O15" s="290"/>
    </row>
    <row r="16" spans="2:15" ht="15.75" x14ac:dyDescent="0.25">
      <c r="B16" s="65" t="s">
        <v>261</v>
      </c>
      <c r="C16" s="66" t="s">
        <v>499</v>
      </c>
      <c r="D16" s="208">
        <f>D17+D18</f>
        <v>87080</v>
      </c>
      <c r="E16" s="73">
        <f t="shared" si="0"/>
        <v>16.576752190118672</v>
      </c>
      <c r="F16" s="208">
        <f>F17+F18</f>
        <v>100074</v>
      </c>
      <c r="G16" s="73">
        <f t="shared" si="1"/>
        <v>17.764247485998812</v>
      </c>
      <c r="H16" s="197">
        <f t="shared" si="2"/>
        <v>114.92191088654111</v>
      </c>
      <c r="L16" s="290"/>
      <c r="M16" s="290"/>
      <c r="N16" s="290"/>
      <c r="O16" s="290"/>
    </row>
    <row r="17" spans="2:15" ht="15.75" x14ac:dyDescent="0.25">
      <c r="B17" s="65" t="s">
        <v>500</v>
      </c>
      <c r="C17" s="66" t="s">
        <v>501</v>
      </c>
      <c r="D17" s="208">
        <v>1278</v>
      </c>
      <c r="E17" s="73">
        <f t="shared" si="0"/>
        <v>0.24328306498589414</v>
      </c>
      <c r="F17" s="208">
        <v>1328</v>
      </c>
      <c r="G17" s="73">
        <f t="shared" si="1"/>
        <v>0.23573476288952597</v>
      </c>
      <c r="H17" s="197">
        <f t="shared" si="2"/>
        <v>103.91236306729265</v>
      </c>
      <c r="L17" s="290"/>
      <c r="M17" s="290"/>
      <c r="N17" s="290"/>
      <c r="O17" s="290"/>
    </row>
    <row r="18" spans="2:15" ht="18.75" customHeight="1" x14ac:dyDescent="0.25">
      <c r="B18" s="65" t="s">
        <v>502</v>
      </c>
      <c r="C18" s="66" t="s">
        <v>503</v>
      </c>
      <c r="D18" s="208">
        <v>85802</v>
      </c>
      <c r="E18" s="73">
        <f t="shared" si="0"/>
        <v>16.333469125132776</v>
      </c>
      <c r="F18" s="208">
        <v>98746</v>
      </c>
      <c r="G18" s="73">
        <f t="shared" si="1"/>
        <v>17.528512723109284</v>
      </c>
      <c r="H18" s="197">
        <f t="shared" si="2"/>
        <v>115.08589543367287</v>
      </c>
      <c r="L18" s="290"/>
      <c r="M18" s="290"/>
      <c r="N18" s="290"/>
      <c r="O18" s="290"/>
    </row>
    <row r="19" spans="2:15" ht="15.75" x14ac:dyDescent="0.25">
      <c r="B19" s="65" t="s">
        <v>262</v>
      </c>
      <c r="C19" s="66" t="s">
        <v>344</v>
      </c>
      <c r="D19" s="208">
        <v>466</v>
      </c>
      <c r="E19" s="73">
        <f t="shared" si="0"/>
        <v>8.8708848422086595E-2</v>
      </c>
      <c r="F19" s="208">
        <v>470</v>
      </c>
      <c r="G19" s="73">
        <f t="shared" si="1"/>
        <v>8.3430224817829218E-2</v>
      </c>
      <c r="H19" s="197">
        <f t="shared" si="2"/>
        <v>100.85836909871244</v>
      </c>
      <c r="L19" s="290"/>
      <c r="M19" s="290"/>
      <c r="N19" s="290"/>
      <c r="O19" s="290"/>
    </row>
    <row r="20" spans="2:15" ht="15.75" x14ac:dyDescent="0.25">
      <c r="B20" s="65" t="s">
        <v>263</v>
      </c>
      <c r="C20" s="66" t="s">
        <v>22</v>
      </c>
      <c r="D20" s="208">
        <v>15262</v>
      </c>
      <c r="E20" s="73">
        <f t="shared" si="0"/>
        <v>2.9053099669911706</v>
      </c>
      <c r="F20" s="208">
        <v>5961</v>
      </c>
      <c r="G20" s="73">
        <f t="shared" si="1"/>
        <v>1.0581437662533617</v>
      </c>
      <c r="H20" s="197">
        <f t="shared" si="2"/>
        <v>39.057790591010352</v>
      </c>
      <c r="L20" s="290"/>
      <c r="M20" s="290"/>
      <c r="N20" s="290"/>
      <c r="O20" s="290"/>
    </row>
    <row r="21" spans="2:15" ht="15.75" customHeight="1" x14ac:dyDescent="0.25">
      <c r="B21" s="328" t="s">
        <v>158</v>
      </c>
      <c r="C21" s="328"/>
      <c r="D21" s="219">
        <f>D9+D8+D10+D15+D16+D19+D20</f>
        <v>525314</v>
      </c>
      <c r="E21" s="203">
        <f>E9+E8+E10+E15+E16+E19+E20</f>
        <v>99.999999999999986</v>
      </c>
      <c r="F21" s="219">
        <f>F9+F8+F10+F15+F16+F19+F20</f>
        <v>563345</v>
      </c>
      <c r="G21" s="203">
        <f>G9+G8+G10+G15+G16+G19+G20</f>
        <v>100.00000000000001</v>
      </c>
      <c r="H21" s="198">
        <f t="shared" si="2"/>
        <v>107.23966998785488</v>
      </c>
      <c r="L21" s="285"/>
      <c r="M21" s="285"/>
      <c r="N21" s="285"/>
      <c r="O21" s="285"/>
    </row>
    <row r="22" spans="2:15" ht="15.75" x14ac:dyDescent="0.25">
      <c r="B22" s="153"/>
      <c r="C22" s="153" t="s">
        <v>159</v>
      </c>
      <c r="D22" s="243"/>
      <c r="E22" s="239"/>
      <c r="F22" s="243"/>
      <c r="G22" s="239"/>
      <c r="H22" s="197"/>
      <c r="L22" s="286"/>
      <c r="M22" s="286"/>
      <c r="N22" s="286"/>
      <c r="O22" s="286"/>
    </row>
    <row r="23" spans="2:15" ht="15.75" x14ac:dyDescent="0.25">
      <c r="B23" s="65" t="s">
        <v>264</v>
      </c>
      <c r="C23" s="66" t="s">
        <v>24</v>
      </c>
      <c r="D23" s="208">
        <v>462941</v>
      </c>
      <c r="E23" s="200">
        <f>D23/D$26%</f>
        <v>88.126530037272943</v>
      </c>
      <c r="F23" s="208">
        <v>492018</v>
      </c>
      <c r="G23" s="200">
        <f>F23/F$26%</f>
        <v>87.338664583869573</v>
      </c>
      <c r="H23" s="197">
        <f>F23/D23%</f>
        <v>106.28092996731765</v>
      </c>
      <c r="L23" s="290"/>
      <c r="M23" s="290"/>
      <c r="N23" s="290"/>
      <c r="O23" s="290"/>
    </row>
    <row r="24" spans="2:15" ht="15.75" x14ac:dyDescent="0.25">
      <c r="B24" s="65" t="s">
        <v>265</v>
      </c>
      <c r="C24" s="66" t="s">
        <v>25</v>
      </c>
      <c r="D24" s="208">
        <v>18430</v>
      </c>
      <c r="E24" s="200">
        <f t="shared" ref="E24:E25" si="3">D24/D$26%</f>
        <v>3.5083778463928237</v>
      </c>
      <c r="F24" s="208">
        <v>12344</v>
      </c>
      <c r="G24" s="200">
        <f t="shared" ref="G24:G26" si="4">F24/F$26%</f>
        <v>2.1911972237261361</v>
      </c>
      <c r="H24" s="197">
        <f t="shared" ref="H24:H27" si="5">F24/D24%</f>
        <v>66.977753662506785</v>
      </c>
      <c r="L24" s="290"/>
      <c r="M24" s="290"/>
      <c r="N24" s="290"/>
      <c r="O24" s="290"/>
    </row>
    <row r="25" spans="2:15" ht="15.75" x14ac:dyDescent="0.25">
      <c r="B25" s="65" t="s">
        <v>266</v>
      </c>
      <c r="C25" s="66" t="s">
        <v>26</v>
      </c>
      <c r="D25" s="208">
        <v>43943</v>
      </c>
      <c r="E25" s="200">
        <f t="shared" si="3"/>
        <v>8.36509211633423</v>
      </c>
      <c r="F25" s="208">
        <v>58983</v>
      </c>
      <c r="G25" s="200">
        <f t="shared" si="4"/>
        <v>10.470138192404299</v>
      </c>
      <c r="H25" s="197">
        <f t="shared" si="5"/>
        <v>134.2261566119746</v>
      </c>
      <c r="L25" s="290"/>
      <c r="M25" s="290"/>
      <c r="N25" s="290"/>
      <c r="O25" s="290"/>
    </row>
    <row r="26" spans="2:15" ht="15.75" x14ac:dyDescent="0.25">
      <c r="B26" s="235"/>
      <c r="C26" s="63" t="s">
        <v>504</v>
      </c>
      <c r="D26" s="219">
        <f>SUM(D23:D25)</f>
        <v>525314</v>
      </c>
      <c r="E26" s="203">
        <f>SUM(E23:E25)</f>
        <v>99.999999999999986</v>
      </c>
      <c r="F26" s="219">
        <f>SUM(F23:F25)</f>
        <v>563345</v>
      </c>
      <c r="G26" s="203">
        <f t="shared" si="4"/>
        <v>100</v>
      </c>
      <c r="H26" s="198">
        <f t="shared" si="5"/>
        <v>107.23966998785488</v>
      </c>
      <c r="L26" s="290"/>
      <c r="M26" s="290"/>
      <c r="N26" s="290"/>
      <c r="O26" s="290"/>
    </row>
    <row r="27" spans="2:15" ht="15.75" x14ac:dyDescent="0.25">
      <c r="B27" s="65" t="s">
        <v>267</v>
      </c>
      <c r="C27" s="66" t="s">
        <v>347</v>
      </c>
      <c r="D27" s="208">
        <v>133645</v>
      </c>
      <c r="E27" s="291"/>
      <c r="F27" s="208">
        <v>141303</v>
      </c>
      <c r="G27" s="291"/>
      <c r="H27" s="197">
        <f t="shared" si="5"/>
        <v>105.73010587751132</v>
      </c>
      <c r="L27" s="285"/>
      <c r="M27" s="285"/>
      <c r="N27" s="285"/>
      <c r="O27" s="285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>
      <selection activeCell="I27" sqref="I27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36"/>
      <c r="C3" s="90"/>
      <c r="D3" s="90"/>
      <c r="E3" s="90"/>
      <c r="F3" s="90"/>
      <c r="G3" s="361" t="s">
        <v>282</v>
      </c>
      <c r="H3" s="361"/>
    </row>
    <row r="4" spans="2:10" ht="24.95" customHeight="1" thickTop="1" x14ac:dyDescent="0.25">
      <c r="B4" s="344" t="s">
        <v>658</v>
      </c>
      <c r="C4" s="344"/>
      <c r="D4" s="344"/>
      <c r="E4" s="344"/>
      <c r="F4" s="344"/>
      <c r="G4" s="344"/>
      <c r="H4" s="344"/>
    </row>
    <row r="5" spans="2:10" ht="31.5" x14ac:dyDescent="0.25">
      <c r="B5" s="63" t="s">
        <v>102</v>
      </c>
      <c r="C5" s="63" t="s">
        <v>58</v>
      </c>
      <c r="D5" s="63" t="s">
        <v>210</v>
      </c>
      <c r="E5" s="63" t="s">
        <v>211</v>
      </c>
      <c r="F5" s="63" t="s">
        <v>212</v>
      </c>
      <c r="G5" s="63" t="s">
        <v>213</v>
      </c>
      <c r="H5" s="63" t="s">
        <v>20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53" t="s">
        <v>257</v>
      </c>
      <c r="C7" s="64" t="s">
        <v>209</v>
      </c>
      <c r="D7" s="153"/>
      <c r="E7" s="153"/>
      <c r="F7" s="153"/>
      <c r="G7" s="153"/>
      <c r="H7" s="153"/>
    </row>
    <row r="8" spans="2:10" ht="15.75" x14ac:dyDescent="0.25">
      <c r="B8" s="65" t="s">
        <v>60</v>
      </c>
      <c r="C8" s="66" t="s">
        <v>223</v>
      </c>
      <c r="D8" s="208">
        <v>70801</v>
      </c>
      <c r="E8" s="208">
        <v>159113</v>
      </c>
      <c r="F8" s="208">
        <v>1755</v>
      </c>
      <c r="G8" s="208">
        <f>D8+E8+F8</f>
        <v>231669</v>
      </c>
      <c r="H8" s="200">
        <f>G8/G13*100</f>
        <v>51.145349941054661</v>
      </c>
      <c r="J8" s="15"/>
    </row>
    <row r="9" spans="2:10" ht="32.25" customHeight="1" x14ac:dyDescent="0.25">
      <c r="B9" s="65" t="s">
        <v>90</v>
      </c>
      <c r="C9" s="96" t="s">
        <v>334</v>
      </c>
      <c r="D9" s="208">
        <v>58537</v>
      </c>
      <c r="E9" s="208">
        <v>114467</v>
      </c>
      <c r="F9" s="208">
        <v>1174</v>
      </c>
      <c r="G9" s="208">
        <f>D9+E9+F9</f>
        <v>174178</v>
      </c>
      <c r="H9" s="200">
        <f>G9/G13*100</f>
        <v>38.453115272362801</v>
      </c>
      <c r="J9" s="15"/>
    </row>
    <row r="10" spans="2:10" ht="15.75" x14ac:dyDescent="0.25">
      <c r="B10" s="65" t="s">
        <v>285</v>
      </c>
      <c r="C10" s="66" t="s">
        <v>333</v>
      </c>
      <c r="D10" s="208">
        <v>18391</v>
      </c>
      <c r="E10" s="208">
        <v>27970</v>
      </c>
      <c r="F10" s="208">
        <v>466</v>
      </c>
      <c r="G10" s="208">
        <f>D10+E10+F10</f>
        <v>46827</v>
      </c>
      <c r="H10" s="200">
        <f>G10/G13*100</f>
        <v>10.33795329409531</v>
      </c>
      <c r="J10" s="15"/>
    </row>
    <row r="11" spans="2:10" ht="15.75" x14ac:dyDescent="0.25">
      <c r="B11" s="65" t="s">
        <v>286</v>
      </c>
      <c r="C11" s="66" t="s">
        <v>224</v>
      </c>
      <c r="D11" s="208">
        <v>67</v>
      </c>
      <c r="E11" s="208">
        <v>107</v>
      </c>
      <c r="F11" s="208">
        <v>0</v>
      </c>
      <c r="G11" s="208">
        <f>D11+E11+F11</f>
        <v>174</v>
      </c>
      <c r="H11" s="200">
        <f>G11/G13*100</f>
        <v>3.8413818377700554E-2</v>
      </c>
    </row>
    <row r="12" spans="2:10" ht="15.75" x14ac:dyDescent="0.25">
      <c r="B12" s="65" t="s">
        <v>287</v>
      </c>
      <c r="C12" s="66" t="s">
        <v>48</v>
      </c>
      <c r="D12" s="208">
        <v>49</v>
      </c>
      <c r="E12" s="208">
        <v>64</v>
      </c>
      <c r="F12" s="208">
        <v>1</v>
      </c>
      <c r="G12" s="208">
        <f>D12+E12+F12</f>
        <v>114</v>
      </c>
      <c r="H12" s="200">
        <f>G12/G13*100</f>
        <v>2.5167674109527954E-2</v>
      </c>
    </row>
    <row r="13" spans="2:10" ht="15.75" x14ac:dyDescent="0.25">
      <c r="B13" s="328" t="s">
        <v>18</v>
      </c>
      <c r="C13" s="328"/>
      <c r="D13" s="219">
        <f>SUM(D8:D12)</f>
        <v>147845</v>
      </c>
      <c r="E13" s="219">
        <f>SUM(E8:E12)</f>
        <v>301721</v>
      </c>
      <c r="F13" s="219">
        <f>SUM(F8:F12)</f>
        <v>3396</v>
      </c>
      <c r="G13" s="219">
        <f>SUM(G8:G12)</f>
        <v>452962</v>
      </c>
      <c r="H13" s="203">
        <f>SUM(H8:H12)</f>
        <v>100</v>
      </c>
      <c r="J13" s="15"/>
    </row>
    <row r="14" spans="2:10" ht="15.75" x14ac:dyDescent="0.25">
      <c r="B14" s="153" t="s">
        <v>258</v>
      </c>
      <c r="C14" s="64" t="s">
        <v>284</v>
      </c>
      <c r="D14" s="243"/>
      <c r="E14" s="243"/>
      <c r="F14" s="243"/>
      <c r="G14" s="243"/>
      <c r="H14" s="153"/>
    </row>
    <row r="15" spans="2:10" ht="15.75" x14ac:dyDescent="0.25">
      <c r="B15" s="65" t="s">
        <v>288</v>
      </c>
      <c r="C15" s="66" t="s">
        <v>118</v>
      </c>
      <c r="D15" s="208">
        <v>135462</v>
      </c>
      <c r="E15" s="208">
        <v>276313</v>
      </c>
      <c r="F15" s="208">
        <v>3019</v>
      </c>
      <c r="G15" s="208">
        <f>D15+E15+F15</f>
        <v>414794</v>
      </c>
      <c r="H15" s="200">
        <f>G15/G19*100</f>
        <v>91.573686092873132</v>
      </c>
      <c r="J15" s="15"/>
    </row>
    <row r="16" spans="2:10" ht="15.75" x14ac:dyDescent="0.25">
      <c r="B16" s="65" t="s">
        <v>289</v>
      </c>
      <c r="C16" s="66" t="s">
        <v>214</v>
      </c>
      <c r="D16" s="208">
        <v>4789</v>
      </c>
      <c r="E16" s="208">
        <v>9351</v>
      </c>
      <c r="F16" s="208">
        <v>167</v>
      </c>
      <c r="G16" s="208">
        <f>D16+E16+F16</f>
        <v>14307</v>
      </c>
      <c r="H16" s="200">
        <f>G16/G19*100</f>
        <v>3.1585431007457578</v>
      </c>
      <c r="J16" s="15"/>
    </row>
    <row r="17" spans="2:10" ht="15.75" x14ac:dyDescent="0.25">
      <c r="B17" s="65" t="s">
        <v>290</v>
      </c>
      <c r="C17" s="66" t="s">
        <v>215</v>
      </c>
      <c r="D17" s="208">
        <v>6855</v>
      </c>
      <c r="E17" s="208">
        <v>14801</v>
      </c>
      <c r="F17" s="208">
        <v>193</v>
      </c>
      <c r="G17" s="208">
        <f>D17+E17+F17</f>
        <v>21849</v>
      </c>
      <c r="H17" s="200">
        <f>G17/G19*100</f>
        <v>4.8235834352550544</v>
      </c>
      <c r="J17" s="15"/>
    </row>
    <row r="18" spans="2:10" ht="15.75" x14ac:dyDescent="0.25">
      <c r="B18" s="65" t="s">
        <v>291</v>
      </c>
      <c r="C18" s="66" t="s">
        <v>216</v>
      </c>
      <c r="D18" s="208">
        <v>739</v>
      </c>
      <c r="E18" s="208">
        <v>1256</v>
      </c>
      <c r="F18" s="208">
        <v>17</v>
      </c>
      <c r="G18" s="208">
        <f>D18+E18+F18</f>
        <v>2012</v>
      </c>
      <c r="H18" s="200">
        <f>G18/G19*100</f>
        <v>0.44418737112605466</v>
      </c>
      <c r="J18" s="15"/>
    </row>
    <row r="19" spans="2:10" ht="15.75" x14ac:dyDescent="0.25">
      <c r="B19" s="328" t="s">
        <v>18</v>
      </c>
      <c r="C19" s="328"/>
      <c r="D19" s="219">
        <f>SUM(D15:D18)</f>
        <v>147845</v>
      </c>
      <c r="E19" s="219">
        <f>SUM(E15:E18)</f>
        <v>301721</v>
      </c>
      <c r="F19" s="219">
        <f>SUM(F15:F18)</f>
        <v>3396</v>
      </c>
      <c r="G19" s="219">
        <f>SUM(G15:G18)</f>
        <v>452962</v>
      </c>
      <c r="H19" s="203">
        <f>SUM(H15:H18)</f>
        <v>100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L25" sqref="L2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20"/>
      <c r="C3" s="257"/>
      <c r="D3" s="220"/>
      <c r="E3" s="220"/>
      <c r="F3" s="258"/>
      <c r="G3" s="220"/>
      <c r="H3" s="220"/>
      <c r="I3" s="220"/>
      <c r="J3" s="220"/>
      <c r="K3" s="220"/>
      <c r="L3" s="220"/>
      <c r="M3" s="187" t="s">
        <v>282</v>
      </c>
    </row>
    <row r="4" spans="2:13" ht="24.95" customHeight="1" thickTop="1" x14ac:dyDescent="0.25">
      <c r="B4" s="344" t="s">
        <v>659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</row>
    <row r="5" spans="2:13" ht="15.75" x14ac:dyDescent="0.25">
      <c r="B5" s="362" t="s">
        <v>102</v>
      </c>
      <c r="C5" s="245"/>
      <c r="D5" s="362" t="s">
        <v>292</v>
      </c>
      <c r="E5" s="362" t="s">
        <v>293</v>
      </c>
      <c r="F5" s="362" t="s">
        <v>294</v>
      </c>
      <c r="G5" s="362" t="s">
        <v>295</v>
      </c>
      <c r="H5" s="362" t="s">
        <v>296</v>
      </c>
      <c r="I5" s="362" t="s">
        <v>297</v>
      </c>
      <c r="J5" s="362" t="s">
        <v>298</v>
      </c>
      <c r="K5" s="362"/>
      <c r="L5" s="362"/>
      <c r="M5" s="362"/>
    </row>
    <row r="6" spans="2:13" ht="63" x14ac:dyDescent="0.25">
      <c r="B6" s="362"/>
      <c r="C6" s="245" t="s">
        <v>299</v>
      </c>
      <c r="D6" s="362"/>
      <c r="E6" s="362"/>
      <c r="F6" s="362"/>
      <c r="G6" s="362"/>
      <c r="H6" s="362"/>
      <c r="I6" s="362"/>
      <c r="J6" s="245" t="s">
        <v>300</v>
      </c>
      <c r="K6" s="245" t="s">
        <v>302</v>
      </c>
      <c r="L6" s="245" t="s">
        <v>335</v>
      </c>
      <c r="M6" s="245" t="s">
        <v>301</v>
      </c>
    </row>
    <row r="7" spans="2:13" x14ac:dyDescent="0.25">
      <c r="B7" s="248">
        <v>1</v>
      </c>
      <c r="C7" s="247">
        <v>2</v>
      </c>
      <c r="D7" s="248">
        <v>3</v>
      </c>
      <c r="E7" s="248">
        <v>4</v>
      </c>
      <c r="F7" s="248">
        <v>5</v>
      </c>
      <c r="G7" s="248">
        <v>6</v>
      </c>
      <c r="H7" s="248">
        <v>7</v>
      </c>
      <c r="I7" s="248">
        <v>8</v>
      </c>
      <c r="J7" s="248" t="s">
        <v>474</v>
      </c>
      <c r="K7" s="248" t="s">
        <v>473</v>
      </c>
      <c r="L7" s="248">
        <v>11</v>
      </c>
      <c r="M7" s="248" t="s">
        <v>336</v>
      </c>
    </row>
    <row r="8" spans="2:13" ht="15.75" x14ac:dyDescent="0.25">
      <c r="B8" s="256" t="s">
        <v>257</v>
      </c>
      <c r="C8" s="249" t="s">
        <v>219</v>
      </c>
      <c r="D8" s="278">
        <v>5.0000000000000001E-3</v>
      </c>
      <c r="E8" s="278">
        <v>5.0000000000000001E-3</v>
      </c>
      <c r="F8" s="250">
        <v>448746</v>
      </c>
      <c r="G8" s="250">
        <v>220</v>
      </c>
      <c r="H8" s="250">
        <v>68709</v>
      </c>
      <c r="I8" s="250">
        <v>69</v>
      </c>
      <c r="J8" s="250">
        <f>H8*D8</f>
        <v>343.54500000000002</v>
      </c>
      <c r="K8" s="250">
        <f>I8*E8</f>
        <v>0.34500000000000003</v>
      </c>
      <c r="L8" s="250">
        <v>4025</v>
      </c>
      <c r="M8" s="250">
        <f>J8+K8+L8</f>
        <v>4368.8900000000003</v>
      </c>
    </row>
    <row r="9" spans="2:13" ht="15.75" x14ac:dyDescent="0.25">
      <c r="B9" s="256" t="s">
        <v>258</v>
      </c>
      <c r="C9" s="249" t="s">
        <v>220</v>
      </c>
      <c r="D9" s="255">
        <v>0.1</v>
      </c>
      <c r="E9" s="255">
        <v>0.1</v>
      </c>
      <c r="F9" s="250">
        <v>3530</v>
      </c>
      <c r="G9" s="250">
        <v>0</v>
      </c>
      <c r="H9" s="250">
        <v>745</v>
      </c>
      <c r="I9" s="250">
        <v>0</v>
      </c>
      <c r="J9" s="250">
        <f t="shared" ref="J9:J12" si="0">H9*D9</f>
        <v>74.5</v>
      </c>
      <c r="K9" s="250">
        <f t="shared" ref="K9:K12" si="1">I9*E9</f>
        <v>0</v>
      </c>
      <c r="L9" s="250">
        <v>43.9</v>
      </c>
      <c r="M9" s="250">
        <f t="shared" ref="M9:M12" si="2">J9+K9+L9</f>
        <v>118.4</v>
      </c>
    </row>
    <row r="10" spans="2:13" ht="15.75" x14ac:dyDescent="0.25">
      <c r="B10" s="256" t="s">
        <v>259</v>
      </c>
      <c r="C10" s="249" t="s">
        <v>221</v>
      </c>
      <c r="D10" s="255">
        <v>0.5</v>
      </c>
      <c r="E10" s="255">
        <v>0.5</v>
      </c>
      <c r="F10" s="250">
        <v>208</v>
      </c>
      <c r="G10" s="250">
        <v>0</v>
      </c>
      <c r="H10" s="250">
        <v>18</v>
      </c>
      <c r="I10" s="250">
        <v>0</v>
      </c>
      <c r="J10" s="250">
        <f t="shared" si="0"/>
        <v>9</v>
      </c>
      <c r="K10" s="250">
        <f t="shared" si="1"/>
        <v>0</v>
      </c>
      <c r="L10" s="250">
        <v>11</v>
      </c>
      <c r="M10" s="250">
        <f t="shared" si="2"/>
        <v>20</v>
      </c>
    </row>
    <row r="11" spans="2:13" ht="15.75" x14ac:dyDescent="0.25">
      <c r="B11" s="256" t="s">
        <v>260</v>
      </c>
      <c r="C11" s="249" t="s">
        <v>206</v>
      </c>
      <c r="D11" s="255">
        <v>1</v>
      </c>
      <c r="E11" s="255">
        <v>0.75</v>
      </c>
      <c r="F11" s="250">
        <v>218</v>
      </c>
      <c r="G11" s="250">
        <v>0</v>
      </c>
      <c r="H11" s="250">
        <v>218</v>
      </c>
      <c r="I11" s="250">
        <v>0</v>
      </c>
      <c r="J11" s="250">
        <f t="shared" si="0"/>
        <v>218</v>
      </c>
      <c r="K11" s="250">
        <f t="shared" si="1"/>
        <v>0</v>
      </c>
      <c r="L11" s="250">
        <v>0</v>
      </c>
      <c r="M11" s="250">
        <f t="shared" si="2"/>
        <v>218</v>
      </c>
    </row>
    <row r="12" spans="2:13" ht="15.75" x14ac:dyDescent="0.25">
      <c r="B12" s="256" t="s">
        <v>261</v>
      </c>
      <c r="C12" s="249" t="s">
        <v>222</v>
      </c>
      <c r="D12" s="255">
        <v>1</v>
      </c>
      <c r="E12" s="255">
        <v>1</v>
      </c>
      <c r="F12" s="250">
        <v>40</v>
      </c>
      <c r="G12" s="250">
        <v>0</v>
      </c>
      <c r="H12" s="250">
        <v>40</v>
      </c>
      <c r="I12" s="250">
        <v>0</v>
      </c>
      <c r="J12" s="250">
        <f t="shared" si="0"/>
        <v>40</v>
      </c>
      <c r="K12" s="250">
        <f t="shared" si="1"/>
        <v>0</v>
      </c>
      <c r="L12" s="250">
        <v>0</v>
      </c>
      <c r="M12" s="250">
        <f t="shared" si="2"/>
        <v>40</v>
      </c>
    </row>
    <row r="13" spans="2:13" ht="15.75" x14ac:dyDescent="0.25">
      <c r="B13" s="362" t="s">
        <v>18</v>
      </c>
      <c r="C13" s="362"/>
      <c r="D13" s="362"/>
      <c r="E13" s="362"/>
      <c r="F13" s="253">
        <f t="shared" ref="F13:K13" si="3">SUM(F8:F12)</f>
        <v>452742</v>
      </c>
      <c r="G13" s="253">
        <f t="shared" si="3"/>
        <v>220</v>
      </c>
      <c r="H13" s="253">
        <f t="shared" si="3"/>
        <v>69730</v>
      </c>
      <c r="I13" s="253">
        <f t="shared" si="3"/>
        <v>69</v>
      </c>
      <c r="J13" s="253">
        <f>SUM(J8:J12)</f>
        <v>685.04500000000007</v>
      </c>
      <c r="K13" s="253">
        <f t="shared" si="3"/>
        <v>0.34500000000000003</v>
      </c>
      <c r="L13" s="253">
        <f>SUM(L8:L12)</f>
        <v>4079.9</v>
      </c>
      <c r="M13" s="253">
        <f>J13+K13+L13</f>
        <v>4765.29</v>
      </c>
    </row>
    <row r="16" spans="2:13" x14ac:dyDescent="0.25">
      <c r="F16" s="15"/>
      <c r="G16" s="15"/>
      <c r="H16" s="15"/>
      <c r="M16" s="15"/>
    </row>
    <row r="17" spans="6:13" x14ac:dyDescent="0.25">
      <c r="F17" s="307"/>
      <c r="G17" s="308"/>
      <c r="H17" s="307"/>
      <c r="I17" s="308"/>
      <c r="J17" s="308"/>
      <c r="K17" s="308"/>
      <c r="L17" s="307"/>
      <c r="M17" s="307"/>
    </row>
    <row r="18" spans="6:13" x14ac:dyDescent="0.25">
      <c r="F18" s="307"/>
      <c r="G18" s="309"/>
      <c r="H18" s="309"/>
      <c r="I18" s="309"/>
      <c r="J18" s="309"/>
      <c r="K18" s="309"/>
      <c r="L18" s="309"/>
      <c r="M18" s="309"/>
    </row>
    <row r="19" spans="6:13" x14ac:dyDescent="0.25">
      <c r="F19" s="308"/>
      <c r="G19" s="309"/>
      <c r="H19" s="309"/>
      <c r="I19" s="309"/>
      <c r="J19" s="309"/>
      <c r="K19" s="309"/>
      <c r="L19" s="309"/>
      <c r="M19" s="309"/>
    </row>
    <row r="20" spans="6:13" x14ac:dyDescent="0.25">
      <c r="F20" s="308"/>
      <c r="G20" s="309"/>
      <c r="H20" s="309"/>
      <c r="I20" s="309"/>
      <c r="J20" s="309"/>
      <c r="K20" s="309"/>
      <c r="L20" s="309"/>
      <c r="M20" s="309"/>
    </row>
    <row r="21" spans="6:13" x14ac:dyDescent="0.25">
      <c r="F21" s="308"/>
      <c r="G21" s="309"/>
      <c r="H21" s="309"/>
      <c r="I21" s="309"/>
      <c r="J21" s="309"/>
      <c r="K21" s="309"/>
      <c r="L21" s="309"/>
      <c r="M21" s="309"/>
    </row>
    <row r="22" spans="6:13" x14ac:dyDescent="0.25">
      <c r="F22" s="307"/>
      <c r="G22" s="308"/>
      <c r="H22" s="307"/>
      <c r="I22" s="308"/>
      <c r="J22" s="308"/>
      <c r="K22" s="308"/>
      <c r="L22" s="307"/>
      <c r="M22" s="307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>
      <selection activeCell="F23" sqref="F23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79"/>
      <c r="C3" s="279"/>
      <c r="D3" s="279"/>
      <c r="E3" s="279"/>
      <c r="F3" s="279"/>
      <c r="G3" s="187" t="s">
        <v>282</v>
      </c>
    </row>
    <row r="4" spans="2:7" ht="24.95" customHeight="1" thickTop="1" x14ac:dyDescent="0.25">
      <c r="B4" s="337" t="s">
        <v>660</v>
      </c>
      <c r="C4" s="337"/>
      <c r="D4" s="337"/>
      <c r="E4" s="337"/>
      <c r="F4" s="337"/>
      <c r="G4" s="337"/>
    </row>
    <row r="5" spans="2:7" ht="15.75" x14ac:dyDescent="0.25">
      <c r="B5" s="336" t="s">
        <v>102</v>
      </c>
      <c r="C5" s="334" t="s">
        <v>114</v>
      </c>
      <c r="D5" s="334" t="s">
        <v>699</v>
      </c>
      <c r="E5" s="334"/>
      <c r="F5" s="334" t="s">
        <v>700</v>
      </c>
      <c r="G5" s="334"/>
    </row>
    <row r="6" spans="2:7" ht="31.5" x14ac:dyDescent="0.25">
      <c r="B6" s="336"/>
      <c r="C6" s="334"/>
      <c r="D6" s="97" t="s">
        <v>119</v>
      </c>
      <c r="E6" s="97" t="s">
        <v>475</v>
      </c>
      <c r="F6" s="97" t="s">
        <v>120</v>
      </c>
      <c r="G6" s="97" t="s">
        <v>476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73" t="s">
        <v>257</v>
      </c>
      <c r="C8" s="112" t="s">
        <v>124</v>
      </c>
      <c r="D8" s="102">
        <v>7184</v>
      </c>
      <c r="E8" s="114">
        <v>3</v>
      </c>
      <c r="F8" s="102">
        <v>8402</v>
      </c>
      <c r="G8" s="114">
        <v>4</v>
      </c>
    </row>
    <row r="9" spans="2:7" ht="15.75" x14ac:dyDescent="0.25">
      <c r="B9" s="173" t="s">
        <v>258</v>
      </c>
      <c r="C9" s="112" t="s">
        <v>123</v>
      </c>
      <c r="D9" s="102">
        <v>784</v>
      </c>
      <c r="E9" s="114">
        <v>1</v>
      </c>
      <c r="F9" s="102">
        <v>0</v>
      </c>
      <c r="G9" s="114">
        <v>0</v>
      </c>
    </row>
    <row r="10" spans="2:7" ht="15.75" x14ac:dyDescent="0.25">
      <c r="B10" s="334" t="s">
        <v>18</v>
      </c>
      <c r="C10" s="334"/>
      <c r="D10" s="105">
        <f>D8-D9</f>
        <v>6400</v>
      </c>
      <c r="E10" s="97">
        <f>E8+E9</f>
        <v>4</v>
      </c>
      <c r="F10" s="105">
        <f>F8-F9</f>
        <v>8402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20"/>
  <sheetViews>
    <sheetView topLeftCell="A3" workbookViewId="0">
      <selection activeCell="D24" sqref="D24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20"/>
      <c r="C3" s="220"/>
      <c r="D3" s="220"/>
      <c r="E3" s="220"/>
      <c r="F3" s="220"/>
      <c r="G3" s="220"/>
      <c r="H3" s="187" t="s">
        <v>283</v>
      </c>
      <c r="K3" s="32"/>
    </row>
    <row r="4" spans="2:11" ht="24.95" customHeight="1" thickTop="1" x14ac:dyDescent="0.25">
      <c r="B4" s="344" t="s">
        <v>661</v>
      </c>
      <c r="C4" s="344"/>
      <c r="D4" s="344"/>
      <c r="E4" s="344"/>
      <c r="F4" s="344"/>
      <c r="G4" s="344"/>
      <c r="H4" s="344"/>
    </row>
    <row r="5" spans="2:11" x14ac:dyDescent="0.25">
      <c r="B5" s="362" t="s">
        <v>102</v>
      </c>
      <c r="C5" s="362" t="s">
        <v>126</v>
      </c>
      <c r="D5" s="364" t="s">
        <v>699</v>
      </c>
      <c r="E5" s="364"/>
      <c r="F5" s="364" t="s">
        <v>700</v>
      </c>
      <c r="G5" s="364"/>
      <c r="H5" s="246" t="s">
        <v>1</v>
      </c>
    </row>
    <row r="6" spans="2:11" x14ac:dyDescent="0.25">
      <c r="B6" s="362"/>
      <c r="C6" s="362"/>
      <c r="D6" s="246" t="s">
        <v>2</v>
      </c>
      <c r="E6" s="245" t="s">
        <v>20</v>
      </c>
      <c r="F6" s="246" t="s">
        <v>2</v>
      </c>
      <c r="G6" s="245" t="s">
        <v>20</v>
      </c>
      <c r="H6" s="246" t="s">
        <v>349</v>
      </c>
    </row>
    <row r="7" spans="2:11" x14ac:dyDescent="0.25">
      <c r="B7" s="247">
        <v>1</v>
      </c>
      <c r="C7" s="248">
        <v>2</v>
      </c>
      <c r="D7" s="248">
        <v>3</v>
      </c>
      <c r="E7" s="248">
        <v>4</v>
      </c>
      <c r="F7" s="248">
        <v>5</v>
      </c>
      <c r="G7" s="248">
        <v>6</v>
      </c>
      <c r="H7" s="248">
        <v>7</v>
      </c>
    </row>
    <row r="8" spans="2:11" x14ac:dyDescent="0.25">
      <c r="B8" s="261" t="s">
        <v>257</v>
      </c>
      <c r="C8" s="259" t="s">
        <v>303</v>
      </c>
      <c r="D8" s="260"/>
      <c r="E8" s="244"/>
      <c r="F8" s="244"/>
      <c r="G8" s="244"/>
      <c r="H8" s="262"/>
    </row>
    <row r="9" spans="2:11" x14ac:dyDescent="0.25">
      <c r="B9" s="263" t="s">
        <v>60</v>
      </c>
      <c r="C9" s="244" t="s">
        <v>226</v>
      </c>
      <c r="D9" s="250">
        <v>61</v>
      </c>
      <c r="E9" s="251">
        <f>D9/D20*100</f>
        <v>0.1400078037136496</v>
      </c>
      <c r="F9" s="250">
        <v>49</v>
      </c>
      <c r="G9" s="251">
        <f>F9/F20*100</f>
        <v>9.1953160186158234E-2</v>
      </c>
      <c r="H9" s="252">
        <f>F9/D9*100</f>
        <v>80.327868852459019</v>
      </c>
      <c r="J9" s="49"/>
      <c r="K9" s="49"/>
    </row>
    <row r="10" spans="2:11" x14ac:dyDescent="0.25">
      <c r="B10" s="263" t="s">
        <v>90</v>
      </c>
      <c r="C10" s="244" t="s">
        <v>225</v>
      </c>
      <c r="D10" s="250">
        <v>17939</v>
      </c>
      <c r="E10" s="251">
        <f>D10/D20*100</f>
        <v>41.173770341297711</v>
      </c>
      <c r="F10" s="250">
        <v>21528</v>
      </c>
      <c r="G10" s="251">
        <f>F10/F20*100</f>
        <v>40.399339438522745</v>
      </c>
      <c r="H10" s="252">
        <f>F10/D10*100</f>
        <v>120.00668933608338</v>
      </c>
      <c r="J10" s="49"/>
      <c r="K10" s="49"/>
    </row>
    <row r="11" spans="2:11" x14ac:dyDescent="0.25">
      <c r="B11" s="263" t="s">
        <v>285</v>
      </c>
      <c r="C11" s="244" t="s">
        <v>227</v>
      </c>
      <c r="D11" s="250">
        <v>2155</v>
      </c>
      <c r="E11" s="251">
        <f>D11/D20*100</f>
        <v>4.9461773279166374</v>
      </c>
      <c r="F11" s="250">
        <v>3087</v>
      </c>
      <c r="G11" s="251">
        <f>F11/F20*100</f>
        <v>5.7930490917279691</v>
      </c>
      <c r="H11" s="252">
        <f>F11/D11*100</f>
        <v>143.24825986078886</v>
      </c>
      <c r="J11" s="49"/>
      <c r="K11" s="49"/>
    </row>
    <row r="12" spans="2:11" x14ac:dyDescent="0.25">
      <c r="B12" s="363" t="s">
        <v>691</v>
      </c>
      <c r="C12" s="363"/>
      <c r="D12" s="253">
        <f>SUM(D9:D11)</f>
        <v>20155</v>
      </c>
      <c r="E12" s="264">
        <f>D12/D20*100</f>
        <v>46.259955472927999</v>
      </c>
      <c r="F12" s="253">
        <f>SUM(F9:F11)</f>
        <v>24664</v>
      </c>
      <c r="G12" s="264">
        <f>F12/F20*100</f>
        <v>46.284341690436868</v>
      </c>
      <c r="H12" s="254">
        <f>F12/D12*100</f>
        <v>122.37161994542298</v>
      </c>
      <c r="J12" s="49"/>
      <c r="K12" s="49"/>
    </row>
    <row r="13" spans="2:11" x14ac:dyDescent="0.25">
      <c r="B13" s="261" t="s">
        <v>258</v>
      </c>
      <c r="C13" s="259" t="s">
        <v>304</v>
      </c>
      <c r="D13" s="260"/>
      <c r="E13" s="251"/>
      <c r="F13" s="260"/>
      <c r="G13" s="251"/>
      <c r="H13" s="252"/>
      <c r="J13" s="49"/>
      <c r="K13" s="49"/>
    </row>
    <row r="14" spans="2:11" x14ac:dyDescent="0.25">
      <c r="B14" s="249" t="s">
        <v>288</v>
      </c>
      <c r="C14" s="244" t="s">
        <v>228</v>
      </c>
      <c r="D14" s="250">
        <v>19190</v>
      </c>
      <c r="E14" s="251">
        <f>D14/D20*100</f>
        <v>44.045077922376002</v>
      </c>
      <c r="F14" s="250">
        <v>21913</v>
      </c>
      <c r="G14" s="251">
        <f>F14/F20*100</f>
        <v>41.121828554271126</v>
      </c>
      <c r="H14" s="252">
        <f t="shared" ref="H14:H20" si="0">F14/D14*100</f>
        <v>114.18968212610734</v>
      </c>
      <c r="J14" s="49"/>
      <c r="K14" s="49"/>
    </row>
    <row r="15" spans="2:11" x14ac:dyDescent="0.25">
      <c r="B15" s="249" t="s">
        <v>289</v>
      </c>
      <c r="C15" s="244" t="s">
        <v>229</v>
      </c>
      <c r="D15" s="260">
        <v>1</v>
      </c>
      <c r="E15" s="251">
        <f>D15/D20*100</f>
        <v>2.2952098969450758E-3</v>
      </c>
      <c r="F15" s="260">
        <v>1</v>
      </c>
      <c r="G15" s="251">
        <f>F15/F20*100</f>
        <v>1.8765951058399642E-3</v>
      </c>
      <c r="H15" s="252">
        <f t="shared" si="0"/>
        <v>100</v>
      </c>
      <c r="J15" s="49"/>
      <c r="K15" s="49"/>
    </row>
    <row r="16" spans="2:11" x14ac:dyDescent="0.25">
      <c r="B16" s="249" t="s">
        <v>290</v>
      </c>
      <c r="C16" s="244" t="s">
        <v>675</v>
      </c>
      <c r="D16" s="250">
        <v>0</v>
      </c>
      <c r="E16" s="251">
        <f>D16/D20*100</f>
        <v>0</v>
      </c>
      <c r="F16" s="260">
        <v>318</v>
      </c>
      <c r="G16" s="251">
        <f>F16/F20*100</f>
        <v>0.59675724365710858</v>
      </c>
      <c r="H16" s="252" t="s">
        <v>82</v>
      </c>
      <c r="J16" s="49"/>
      <c r="K16" s="49"/>
    </row>
    <row r="17" spans="2:11" x14ac:dyDescent="0.25">
      <c r="B17" s="249" t="s">
        <v>291</v>
      </c>
      <c r="C17" s="244" t="s">
        <v>230</v>
      </c>
      <c r="D17" s="250">
        <v>4136</v>
      </c>
      <c r="E17" s="251">
        <f>D17/D20*100</f>
        <v>9.4929881337648325</v>
      </c>
      <c r="F17" s="250">
        <v>5814</v>
      </c>
      <c r="G17" s="251">
        <f>F17/F20*100+0.1</f>
        <v>11.010523945353551</v>
      </c>
      <c r="H17" s="252">
        <f t="shared" si="0"/>
        <v>140.57059961315281</v>
      </c>
      <c r="J17" s="49"/>
      <c r="K17" s="49"/>
    </row>
    <row r="18" spans="2:11" x14ac:dyDescent="0.25">
      <c r="B18" s="363" t="s">
        <v>692</v>
      </c>
      <c r="C18" s="363"/>
      <c r="D18" s="253">
        <f>SUM(D14:D17)</f>
        <v>23327</v>
      </c>
      <c r="E18" s="264">
        <f>D18/D20*100</f>
        <v>53.540361266037785</v>
      </c>
      <c r="F18" s="253">
        <f>SUM(F14:F17)</f>
        <v>28046</v>
      </c>
      <c r="G18" s="264">
        <f>F18/F20*100</f>
        <v>52.630986338387629</v>
      </c>
      <c r="H18" s="254">
        <f t="shared" si="0"/>
        <v>120.22977665366315</v>
      </c>
      <c r="J18" s="49"/>
      <c r="K18" s="49"/>
    </row>
    <row r="19" spans="2:11" x14ac:dyDescent="0.25">
      <c r="B19" s="261" t="s">
        <v>259</v>
      </c>
      <c r="C19" s="259" t="s">
        <v>305</v>
      </c>
      <c r="D19" s="265">
        <v>87</v>
      </c>
      <c r="E19" s="266">
        <f>D19/D20*100</f>
        <v>0.19968326103422157</v>
      </c>
      <c r="F19" s="265">
        <v>578</v>
      </c>
      <c r="G19" s="266">
        <f>F19/F20*100</f>
        <v>1.0846719711754991</v>
      </c>
      <c r="H19" s="242">
        <f t="shared" si="0"/>
        <v>664.36781609195407</v>
      </c>
      <c r="J19" s="49"/>
      <c r="K19" s="49"/>
    </row>
    <row r="20" spans="2:11" x14ac:dyDescent="0.25">
      <c r="B20" s="363" t="s">
        <v>693</v>
      </c>
      <c r="C20" s="363"/>
      <c r="D20" s="253">
        <f>D12+D18+D19</f>
        <v>43569</v>
      </c>
      <c r="E20" s="254">
        <f>E12+E18+E19</f>
        <v>100.00000000000001</v>
      </c>
      <c r="F20" s="253">
        <f>F12+F18+F19</f>
        <v>53288</v>
      </c>
      <c r="G20" s="254">
        <f>G12+G18+G19</f>
        <v>99.999999999999986</v>
      </c>
      <c r="H20" s="254">
        <f t="shared" si="0"/>
        <v>122.30714498840921</v>
      </c>
      <c r="J20" s="49"/>
      <c r="K20" s="49"/>
    </row>
  </sheetData>
  <mergeCells count="8">
    <mergeCell ref="B12:C12"/>
    <mergeCell ref="B18:C18"/>
    <mergeCell ref="B20:C20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8:F1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J14"/>
  <sheetViews>
    <sheetView workbookViewId="0">
      <selection activeCell="H18" sqref="H18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4.28515625" customWidth="1"/>
    <col min="5" max="5" width="14.85546875" customWidth="1"/>
    <col min="6" max="6" width="14.42578125" customWidth="1"/>
    <col min="7" max="7" width="14.140625" customWidth="1"/>
    <col min="8" max="8" width="14" customWidth="1"/>
  </cols>
  <sheetData>
    <row r="2" spans="2:10" ht="15.75" x14ac:dyDescent="0.25">
      <c r="C2" s="5"/>
      <c r="D2" s="20"/>
      <c r="E2" s="20"/>
      <c r="F2" s="20"/>
      <c r="G2" s="20"/>
      <c r="H2" s="20"/>
    </row>
    <row r="3" spans="2:10" ht="16.5" thickBot="1" x14ac:dyDescent="0.3">
      <c r="C3" s="4"/>
      <c r="D3" s="4"/>
      <c r="E3" s="4"/>
      <c r="F3" s="4"/>
      <c r="G3" s="4"/>
      <c r="H3" s="4"/>
    </row>
    <row r="4" spans="2:10" ht="24.95" customHeight="1" thickTop="1" x14ac:dyDescent="0.25">
      <c r="B4" s="333" t="s">
        <v>556</v>
      </c>
      <c r="C4" s="333"/>
      <c r="D4" s="333"/>
      <c r="E4" s="333"/>
      <c r="F4" s="333"/>
      <c r="G4" s="333"/>
      <c r="H4" s="333"/>
    </row>
    <row r="5" spans="2:10" ht="18" customHeight="1" x14ac:dyDescent="0.25">
      <c r="B5" s="332" t="s">
        <v>102</v>
      </c>
      <c r="C5" s="334" t="s">
        <v>12</v>
      </c>
      <c r="D5" s="334" t="s">
        <v>545</v>
      </c>
      <c r="E5" s="334"/>
      <c r="F5" s="334" t="s">
        <v>697</v>
      </c>
      <c r="G5" s="334"/>
      <c r="H5" s="97" t="s">
        <v>1</v>
      </c>
    </row>
    <row r="6" spans="2:10" ht="31.5" x14ac:dyDescent="0.25">
      <c r="B6" s="332"/>
      <c r="C6" s="334"/>
      <c r="D6" s="97" t="s">
        <v>13</v>
      </c>
      <c r="E6" s="97" t="s">
        <v>20</v>
      </c>
      <c r="F6" s="97" t="s">
        <v>13</v>
      </c>
      <c r="G6" s="97" t="s">
        <v>20</v>
      </c>
      <c r="H6" s="97" t="s">
        <v>349</v>
      </c>
    </row>
    <row r="7" spans="2:10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0" ht="16.5" customHeight="1" x14ac:dyDescent="0.25">
      <c r="B8" s="100" t="s">
        <v>257</v>
      </c>
      <c r="C8" s="101" t="s">
        <v>14</v>
      </c>
      <c r="D8" s="102">
        <v>4190</v>
      </c>
      <c r="E8" s="103">
        <f>D8/D$12*100</f>
        <v>63.833028641072517</v>
      </c>
      <c r="F8" s="102">
        <v>4199</v>
      </c>
      <c r="G8" s="103">
        <f>F8/F$12*100</f>
        <v>62.849872773536894</v>
      </c>
      <c r="H8" s="104">
        <f>F8/D8*100</f>
        <v>100.21479713603819</v>
      </c>
    </row>
    <row r="9" spans="2:10" ht="16.5" customHeight="1" x14ac:dyDescent="0.25">
      <c r="B9" s="100" t="s">
        <v>258</v>
      </c>
      <c r="C9" s="101" t="s">
        <v>15</v>
      </c>
      <c r="D9" s="102">
        <v>385</v>
      </c>
      <c r="E9" s="103">
        <f t="shared" ref="E9:E11" si="0">D9/D$12*100</f>
        <v>5.8653260207190732</v>
      </c>
      <c r="F9" s="102">
        <v>386</v>
      </c>
      <c r="G9" s="103">
        <f>F9/F$12*100</f>
        <v>5.777578206855261</v>
      </c>
      <c r="H9" s="104">
        <f t="shared" ref="H9:H12" si="1">F9/D9*100</f>
        <v>100.25974025974025</v>
      </c>
    </row>
    <row r="10" spans="2:10" ht="16.5" customHeight="1" x14ac:dyDescent="0.25">
      <c r="B10" s="100" t="s">
        <v>259</v>
      </c>
      <c r="C10" s="101" t="s">
        <v>16</v>
      </c>
      <c r="D10" s="102">
        <v>1987</v>
      </c>
      <c r="E10" s="103">
        <f t="shared" si="0"/>
        <v>30.271176112126753</v>
      </c>
      <c r="F10" s="102">
        <v>2094</v>
      </c>
      <c r="G10" s="103">
        <f t="shared" ref="G10:G11" si="2">F10/F$12*100</f>
        <v>31.342613381230354</v>
      </c>
      <c r="H10" s="104">
        <f t="shared" si="1"/>
        <v>105.38500251635632</v>
      </c>
    </row>
    <row r="11" spans="2:10" ht="16.5" customHeight="1" x14ac:dyDescent="0.25">
      <c r="B11" s="100" t="s">
        <v>260</v>
      </c>
      <c r="C11" s="101" t="s">
        <v>17</v>
      </c>
      <c r="D11" s="102">
        <v>2</v>
      </c>
      <c r="E11" s="103">
        <f t="shared" si="0"/>
        <v>3.0469226081657527E-2</v>
      </c>
      <c r="F11" s="102">
        <v>2</v>
      </c>
      <c r="G11" s="103">
        <f t="shared" si="2"/>
        <v>2.9935638377488402E-2</v>
      </c>
      <c r="H11" s="104">
        <f t="shared" si="1"/>
        <v>100</v>
      </c>
    </row>
    <row r="12" spans="2:10" ht="20.25" customHeight="1" x14ac:dyDescent="0.25">
      <c r="B12" s="334" t="s">
        <v>18</v>
      </c>
      <c r="C12" s="334"/>
      <c r="D12" s="105">
        <f t="shared" ref="D12:G12" si="3">SUM(D8:D11)</f>
        <v>6564</v>
      </c>
      <c r="E12" s="106">
        <f t="shared" si="3"/>
        <v>100</v>
      </c>
      <c r="F12" s="105">
        <f t="shared" si="3"/>
        <v>6681</v>
      </c>
      <c r="G12" s="106">
        <f t="shared" si="3"/>
        <v>100</v>
      </c>
      <c r="H12" s="106">
        <f t="shared" si="1"/>
        <v>101.78244972577697</v>
      </c>
      <c r="J12" s="15"/>
    </row>
    <row r="14" spans="2:10" x14ac:dyDescent="0.25">
      <c r="F14" s="15"/>
    </row>
  </sheetData>
  <mergeCells count="6">
    <mergeCell ref="B5:B6"/>
    <mergeCell ref="B4:H4"/>
    <mergeCell ref="B12:C12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topLeftCell="A6" workbookViewId="0">
      <selection activeCell="M31" sqref="M31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36"/>
      <c r="C3" s="136"/>
      <c r="D3" s="136"/>
      <c r="E3" s="136"/>
      <c r="F3" s="136"/>
      <c r="G3" s="136"/>
      <c r="H3" s="156" t="s">
        <v>283</v>
      </c>
      <c r="J3" s="33"/>
    </row>
    <row r="4" spans="2:12" ht="24.95" customHeight="1" thickTop="1" x14ac:dyDescent="0.25">
      <c r="B4" s="344" t="s">
        <v>662</v>
      </c>
      <c r="C4" s="344"/>
      <c r="D4" s="344"/>
      <c r="E4" s="344"/>
      <c r="F4" s="344"/>
      <c r="G4" s="344"/>
      <c r="H4" s="344"/>
    </row>
    <row r="5" spans="2:12" ht="15.75" x14ac:dyDescent="0.25">
      <c r="B5" s="328" t="s">
        <v>102</v>
      </c>
      <c r="C5" s="328" t="s">
        <v>133</v>
      </c>
      <c r="D5" s="332" t="s">
        <v>699</v>
      </c>
      <c r="E5" s="332"/>
      <c r="F5" s="332" t="s">
        <v>703</v>
      </c>
      <c r="G5" s="332"/>
      <c r="H5" s="236" t="s">
        <v>306</v>
      </c>
    </row>
    <row r="6" spans="2:12" ht="15.75" x14ac:dyDescent="0.25">
      <c r="B6" s="328"/>
      <c r="C6" s="328"/>
      <c r="D6" s="183" t="s">
        <v>2</v>
      </c>
      <c r="E6" s="63" t="s">
        <v>20</v>
      </c>
      <c r="F6" s="183" t="s">
        <v>2</v>
      </c>
      <c r="G6" s="63" t="s">
        <v>20</v>
      </c>
      <c r="H6" s="183" t="s">
        <v>349</v>
      </c>
    </row>
    <row r="7" spans="2:12" x14ac:dyDescent="0.25">
      <c r="B7" s="61">
        <v>1</v>
      </c>
      <c r="C7" s="117">
        <v>2</v>
      </c>
      <c r="D7" s="117">
        <v>3</v>
      </c>
      <c r="E7" s="117">
        <v>4</v>
      </c>
      <c r="F7" s="117">
        <v>5</v>
      </c>
      <c r="G7" s="117">
        <v>6</v>
      </c>
      <c r="H7" s="117">
        <v>7</v>
      </c>
    </row>
    <row r="8" spans="2:12" ht="15.75" x14ac:dyDescent="0.25">
      <c r="B8" s="153" t="s">
        <v>257</v>
      </c>
      <c r="C8" s="359" t="s">
        <v>461</v>
      </c>
      <c r="D8" s="359"/>
      <c r="E8" s="359"/>
      <c r="F8" s="366"/>
      <c r="G8" s="366"/>
      <c r="H8" s="366"/>
    </row>
    <row r="9" spans="2:12" ht="15.75" x14ac:dyDescent="0.25">
      <c r="B9" s="65" t="s">
        <v>60</v>
      </c>
      <c r="C9" s="214" t="s">
        <v>231</v>
      </c>
      <c r="D9" s="208">
        <v>13727</v>
      </c>
      <c r="E9" s="200">
        <f>D9/D20*100</f>
        <v>36.931313729182918</v>
      </c>
      <c r="F9" s="208">
        <v>16989</v>
      </c>
      <c r="G9" s="200">
        <f>F9/F20*100</f>
        <v>37.849218018981418</v>
      </c>
      <c r="H9" s="217">
        <f>F9/D9*100</f>
        <v>123.76338602753698</v>
      </c>
      <c r="J9" s="15"/>
      <c r="L9" s="15"/>
    </row>
    <row r="10" spans="2:12" ht="15.75" x14ac:dyDescent="0.25">
      <c r="B10" s="65" t="s">
        <v>90</v>
      </c>
      <c r="C10" s="214" t="s">
        <v>232</v>
      </c>
      <c r="D10" s="210">
        <v>144</v>
      </c>
      <c r="E10" s="200">
        <f>D10/D20*100</f>
        <v>0.38741962388011514</v>
      </c>
      <c r="F10" s="210">
        <v>209</v>
      </c>
      <c r="G10" s="200">
        <f>F10/F20*100</f>
        <v>0.46562402530855951</v>
      </c>
      <c r="H10" s="217">
        <f>F10/D10*100</f>
        <v>145.13888888888889</v>
      </c>
    </row>
    <row r="11" spans="2:12" ht="15.75" x14ac:dyDescent="0.25">
      <c r="B11" s="65" t="s">
        <v>285</v>
      </c>
      <c r="C11" s="214" t="s">
        <v>233</v>
      </c>
      <c r="D11" s="210">
        <v>4</v>
      </c>
      <c r="E11" s="200">
        <f>D11/D20*100</f>
        <v>1.0761656218892086E-2</v>
      </c>
      <c r="F11" s="210">
        <v>24</v>
      </c>
      <c r="G11" s="200">
        <f>F11/F20*100</f>
        <v>5.3468787595241277E-2</v>
      </c>
      <c r="H11" s="217">
        <f>F11/D11*100</f>
        <v>600</v>
      </c>
    </row>
    <row r="12" spans="2:12" ht="15.75" x14ac:dyDescent="0.25">
      <c r="B12" s="365" t="s">
        <v>694</v>
      </c>
      <c r="C12" s="365"/>
      <c r="D12" s="219">
        <f>SUM(D9:D11)</f>
        <v>13875</v>
      </c>
      <c r="E12" s="171">
        <f>D12/D20*100</f>
        <v>37.329495009281928</v>
      </c>
      <c r="F12" s="219">
        <f>SUM(F9:F11)</f>
        <v>17222</v>
      </c>
      <c r="G12" s="171">
        <f>F12/F20*100</f>
        <v>38.368310831885225</v>
      </c>
      <c r="H12" s="203">
        <f>F12/D12*100</f>
        <v>124.12252252252252</v>
      </c>
      <c r="J12" s="15"/>
      <c r="L12" s="15"/>
    </row>
    <row r="13" spans="2:12" ht="15.75" x14ac:dyDescent="0.25">
      <c r="B13" s="153" t="s">
        <v>258</v>
      </c>
      <c r="C13" s="233" t="s">
        <v>208</v>
      </c>
      <c r="D13" s="210"/>
      <c r="E13" s="200"/>
      <c r="F13" s="210"/>
      <c r="G13" s="200"/>
      <c r="H13" s="217"/>
    </row>
    <row r="14" spans="2:12" ht="15.75" x14ac:dyDescent="0.25">
      <c r="B14" s="65" t="s">
        <v>288</v>
      </c>
      <c r="C14" s="214" t="s">
        <v>134</v>
      </c>
      <c r="D14" s="208">
        <v>4045</v>
      </c>
      <c r="E14" s="200">
        <f>D14/D20*100</f>
        <v>10.882724851354624</v>
      </c>
      <c r="F14" s="208">
        <v>4755</v>
      </c>
      <c r="G14" s="200">
        <f>F14/F20*100</f>
        <v>10.593503542307179</v>
      </c>
      <c r="H14" s="217">
        <f t="shared" ref="H14:H17" si="0">F14/D14*100</f>
        <v>117.55253399258343</v>
      </c>
      <c r="J14" s="15"/>
      <c r="L14" s="15"/>
    </row>
    <row r="15" spans="2:12" ht="15.75" x14ac:dyDescent="0.25">
      <c r="B15" s="65" t="s">
        <v>289</v>
      </c>
      <c r="C15" s="214" t="s">
        <v>234</v>
      </c>
      <c r="D15" s="208">
        <v>12123</v>
      </c>
      <c r="E15" s="200">
        <f>D15/D20*100</f>
        <v>32.615889585407196</v>
      </c>
      <c r="F15" s="208">
        <v>13270</v>
      </c>
      <c r="G15" s="200">
        <f>F15/F20*100</f>
        <v>29.56378380786882</v>
      </c>
      <c r="H15" s="217">
        <f t="shared" si="0"/>
        <v>109.46135445021858</v>
      </c>
      <c r="J15" s="15"/>
      <c r="L15" s="15"/>
    </row>
    <row r="16" spans="2:12" ht="15.75" x14ac:dyDescent="0.25">
      <c r="B16" s="65" t="s">
        <v>290</v>
      </c>
      <c r="C16" s="214" t="s">
        <v>235</v>
      </c>
      <c r="D16" s="208">
        <v>7126</v>
      </c>
      <c r="E16" s="200">
        <f>D16/D20*100</f>
        <v>19.171890553956253</v>
      </c>
      <c r="F16" s="208">
        <v>9639</v>
      </c>
      <c r="G16" s="200">
        <f>F16/F20*100</f>
        <v>21.47440181793878</v>
      </c>
      <c r="H16" s="217">
        <f t="shared" si="0"/>
        <v>135.26522593320237</v>
      </c>
      <c r="J16" s="15"/>
      <c r="L16" s="15"/>
    </row>
    <row r="17" spans="2:12" ht="15.75" x14ac:dyDescent="0.25">
      <c r="B17" s="365" t="s">
        <v>695</v>
      </c>
      <c r="C17" s="365"/>
      <c r="D17" s="219">
        <f>SUM(D14:D16)</f>
        <v>23294</v>
      </c>
      <c r="E17" s="171">
        <f>D17/D20*100</f>
        <v>62.670504990718065</v>
      </c>
      <c r="F17" s="219">
        <f>SUM(F14:F16)</f>
        <v>27664</v>
      </c>
      <c r="G17" s="171">
        <f>F17/F20*100</f>
        <v>61.631689168114775</v>
      </c>
      <c r="H17" s="203">
        <f t="shared" si="0"/>
        <v>118.76019575856445</v>
      </c>
      <c r="J17" s="15"/>
      <c r="L17" s="15"/>
    </row>
    <row r="18" spans="2:12" ht="15.75" x14ac:dyDescent="0.25">
      <c r="B18" s="153" t="s">
        <v>259</v>
      </c>
      <c r="C18" s="233" t="s">
        <v>307</v>
      </c>
      <c r="D18" s="241">
        <v>0</v>
      </c>
      <c r="E18" s="267">
        <f>D18/D20*100</f>
        <v>0</v>
      </c>
      <c r="F18" s="241">
        <v>0</v>
      </c>
      <c r="G18" s="267">
        <f>F18/F20*100</f>
        <v>0</v>
      </c>
      <c r="H18" s="242" t="s">
        <v>82</v>
      </c>
      <c r="J18" s="15"/>
      <c r="L18" s="15"/>
    </row>
    <row r="19" spans="2:12" ht="15.75" x14ac:dyDescent="0.25">
      <c r="B19" s="153" t="s">
        <v>260</v>
      </c>
      <c r="C19" s="233" t="s">
        <v>402</v>
      </c>
      <c r="D19" s="241">
        <v>0</v>
      </c>
      <c r="E19" s="267">
        <f>D19/D20*100</f>
        <v>0</v>
      </c>
      <c r="F19" s="241">
        <v>0</v>
      </c>
      <c r="G19" s="267">
        <f>F19/F20*100</f>
        <v>0</v>
      </c>
      <c r="H19" s="242" t="s">
        <v>82</v>
      </c>
      <c r="J19" s="15"/>
      <c r="L19" s="15"/>
    </row>
    <row r="20" spans="2:12" ht="15.75" x14ac:dyDescent="0.25">
      <c r="B20" s="63"/>
      <c r="C20" s="236" t="s">
        <v>403</v>
      </c>
      <c r="D20" s="219">
        <f>D12+D17+D18+D19</f>
        <v>37169</v>
      </c>
      <c r="E20" s="203">
        <f>E12+E17+E18+E19</f>
        <v>100</v>
      </c>
      <c r="F20" s="219">
        <f>F12+F17+F18+F19</f>
        <v>44886</v>
      </c>
      <c r="G20" s="203">
        <f>G12+G17+G18+G19</f>
        <v>100</v>
      </c>
      <c r="H20" s="203">
        <f>F20/D20*100</f>
        <v>120.76192526029756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D16" sqref="D1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57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282</v>
      </c>
      <c r="P3" s="13"/>
    </row>
    <row r="4" spans="2:17" ht="24.95" customHeight="1" thickTop="1" x14ac:dyDescent="0.25">
      <c r="B4" s="344" t="s">
        <v>663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7"/>
    </row>
    <row r="5" spans="2:17" ht="15.75" x14ac:dyDescent="0.25">
      <c r="B5" s="362" t="s">
        <v>102</v>
      </c>
      <c r="C5" s="364" t="s">
        <v>114</v>
      </c>
      <c r="D5" s="364" t="s">
        <v>699</v>
      </c>
      <c r="E5" s="364"/>
      <c r="F5" s="364"/>
      <c r="G5" s="364"/>
      <c r="H5" s="364"/>
      <c r="I5" s="364"/>
      <c r="J5" s="364" t="s">
        <v>700</v>
      </c>
      <c r="K5" s="364"/>
      <c r="L5" s="364"/>
      <c r="M5" s="364"/>
      <c r="N5" s="364"/>
      <c r="O5" s="364"/>
      <c r="P5" s="38"/>
    </row>
    <row r="6" spans="2:17" ht="15.75" x14ac:dyDescent="0.25">
      <c r="B6" s="362"/>
      <c r="C6" s="364"/>
      <c r="D6" s="362" t="s">
        <v>217</v>
      </c>
      <c r="E6" s="362"/>
      <c r="F6" s="362" t="s">
        <v>218</v>
      </c>
      <c r="G6" s="362"/>
      <c r="H6" s="364" t="s">
        <v>18</v>
      </c>
      <c r="I6" s="364"/>
      <c r="J6" s="362" t="s">
        <v>217</v>
      </c>
      <c r="K6" s="362"/>
      <c r="L6" s="362" t="s">
        <v>218</v>
      </c>
      <c r="M6" s="362"/>
      <c r="N6" s="364" t="s">
        <v>18</v>
      </c>
      <c r="O6" s="364"/>
      <c r="P6" s="38"/>
    </row>
    <row r="7" spans="2:17" ht="15.75" x14ac:dyDescent="0.25">
      <c r="B7" s="362"/>
      <c r="C7" s="364"/>
      <c r="D7" s="245" t="s">
        <v>308</v>
      </c>
      <c r="E7" s="245" t="s">
        <v>2</v>
      </c>
      <c r="F7" s="245" t="s">
        <v>308</v>
      </c>
      <c r="G7" s="245" t="s">
        <v>2</v>
      </c>
      <c r="H7" s="246" t="s">
        <v>308</v>
      </c>
      <c r="I7" s="246" t="s">
        <v>2</v>
      </c>
      <c r="J7" s="246" t="s">
        <v>308</v>
      </c>
      <c r="K7" s="245" t="s">
        <v>2</v>
      </c>
      <c r="L7" s="245" t="s">
        <v>308</v>
      </c>
      <c r="M7" s="245" t="s">
        <v>2</v>
      </c>
      <c r="N7" s="245" t="s">
        <v>308</v>
      </c>
      <c r="O7" s="246" t="s">
        <v>2</v>
      </c>
      <c r="P7" s="38"/>
    </row>
    <row r="8" spans="2:17" ht="15.75" x14ac:dyDescent="0.25">
      <c r="B8" s="247">
        <v>1</v>
      </c>
      <c r="C8" s="248">
        <v>2</v>
      </c>
      <c r="D8" s="248">
        <v>3</v>
      </c>
      <c r="E8" s="248">
        <v>4</v>
      </c>
      <c r="F8" s="248">
        <v>5</v>
      </c>
      <c r="G8" s="248">
        <v>6</v>
      </c>
      <c r="H8" s="248" t="s">
        <v>337</v>
      </c>
      <c r="I8" s="248" t="s">
        <v>338</v>
      </c>
      <c r="J8" s="248">
        <v>9</v>
      </c>
      <c r="K8" s="248">
        <v>10</v>
      </c>
      <c r="L8" s="248">
        <v>11</v>
      </c>
      <c r="M8" s="248">
        <v>12</v>
      </c>
      <c r="N8" s="248" t="s">
        <v>339</v>
      </c>
      <c r="O8" s="248" t="s">
        <v>340</v>
      </c>
      <c r="P8" s="38"/>
    </row>
    <row r="9" spans="2:17" ht="15.75" x14ac:dyDescent="0.25">
      <c r="B9" s="249" t="s">
        <v>257</v>
      </c>
      <c r="C9" s="244" t="s">
        <v>236</v>
      </c>
      <c r="D9" s="250">
        <v>3067</v>
      </c>
      <c r="E9" s="250">
        <v>195548</v>
      </c>
      <c r="F9" s="250">
        <v>831</v>
      </c>
      <c r="G9" s="250">
        <v>41023</v>
      </c>
      <c r="H9" s="250">
        <f t="shared" ref="H9:I12" si="0">D9+F9</f>
        <v>3898</v>
      </c>
      <c r="I9" s="250">
        <f t="shared" si="0"/>
        <v>236571</v>
      </c>
      <c r="J9" s="250">
        <v>2977</v>
      </c>
      <c r="K9" s="250">
        <v>183408</v>
      </c>
      <c r="L9" s="250">
        <v>891</v>
      </c>
      <c r="M9" s="250">
        <v>41752</v>
      </c>
      <c r="N9" s="250">
        <f>J9+L9</f>
        <v>3868</v>
      </c>
      <c r="O9" s="250">
        <f>K9+M9</f>
        <v>225160</v>
      </c>
      <c r="P9" s="39"/>
      <c r="Q9" s="34"/>
    </row>
    <row r="10" spans="2:17" ht="15.75" x14ac:dyDescent="0.25">
      <c r="B10" s="249" t="s">
        <v>258</v>
      </c>
      <c r="C10" s="244" t="s">
        <v>237</v>
      </c>
      <c r="D10" s="250">
        <v>154</v>
      </c>
      <c r="E10" s="250">
        <v>26546</v>
      </c>
      <c r="F10" s="250">
        <v>0</v>
      </c>
      <c r="G10" s="250">
        <v>0</v>
      </c>
      <c r="H10" s="250">
        <f t="shared" si="0"/>
        <v>154</v>
      </c>
      <c r="I10" s="250">
        <f t="shared" si="0"/>
        <v>26546</v>
      </c>
      <c r="J10" s="250">
        <v>138</v>
      </c>
      <c r="K10" s="250">
        <v>16493</v>
      </c>
      <c r="L10" s="250">
        <v>2</v>
      </c>
      <c r="M10" s="250">
        <v>375</v>
      </c>
      <c r="N10" s="250">
        <f>J10+L10</f>
        <v>140</v>
      </c>
      <c r="O10" s="250">
        <f t="shared" ref="N10:O12" si="1">K10+M10</f>
        <v>16868</v>
      </c>
      <c r="P10" s="39"/>
      <c r="Q10" s="34"/>
    </row>
    <row r="11" spans="2:17" ht="15.75" x14ac:dyDescent="0.25">
      <c r="B11" s="249" t="s">
        <v>259</v>
      </c>
      <c r="C11" s="244" t="s">
        <v>224</v>
      </c>
      <c r="D11" s="250">
        <v>0</v>
      </c>
      <c r="E11" s="250">
        <v>0</v>
      </c>
      <c r="F11" s="250">
        <v>0</v>
      </c>
      <c r="G11" s="250">
        <v>0</v>
      </c>
      <c r="H11" s="250">
        <f t="shared" si="0"/>
        <v>0</v>
      </c>
      <c r="I11" s="250">
        <f t="shared" si="0"/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f t="shared" si="1"/>
        <v>0</v>
      </c>
      <c r="O11" s="250">
        <f t="shared" si="1"/>
        <v>0</v>
      </c>
      <c r="P11" s="39"/>
      <c r="Q11" s="34"/>
    </row>
    <row r="12" spans="2:17" ht="15.75" x14ac:dyDescent="0.25">
      <c r="B12" s="249" t="s">
        <v>260</v>
      </c>
      <c r="C12" s="244" t="s">
        <v>48</v>
      </c>
      <c r="D12" s="250">
        <v>0</v>
      </c>
      <c r="E12" s="250">
        <v>0</v>
      </c>
      <c r="F12" s="250">
        <v>0</v>
      </c>
      <c r="G12" s="250">
        <v>0</v>
      </c>
      <c r="H12" s="250">
        <f t="shared" si="0"/>
        <v>0</v>
      </c>
      <c r="I12" s="250">
        <f t="shared" si="0"/>
        <v>0</v>
      </c>
      <c r="J12" s="250">
        <v>9</v>
      </c>
      <c r="K12" s="250">
        <v>111</v>
      </c>
      <c r="L12" s="250">
        <v>0</v>
      </c>
      <c r="M12" s="250">
        <v>0</v>
      </c>
      <c r="N12" s="250">
        <f t="shared" si="1"/>
        <v>9</v>
      </c>
      <c r="O12" s="250">
        <f t="shared" si="1"/>
        <v>111</v>
      </c>
      <c r="P12" s="39"/>
      <c r="Q12" s="34"/>
    </row>
    <row r="13" spans="2:17" ht="15.75" x14ac:dyDescent="0.25">
      <c r="B13" s="268"/>
      <c r="C13" s="269" t="s">
        <v>18</v>
      </c>
      <c r="D13" s="253">
        <f t="shared" ref="D13:O13" si="2">SUM(D9:D12)</f>
        <v>3221</v>
      </c>
      <c r="E13" s="253">
        <f t="shared" si="2"/>
        <v>222094</v>
      </c>
      <c r="F13" s="253">
        <f t="shared" si="2"/>
        <v>831</v>
      </c>
      <c r="G13" s="253">
        <f t="shared" si="2"/>
        <v>41023</v>
      </c>
      <c r="H13" s="253">
        <f t="shared" si="2"/>
        <v>4052</v>
      </c>
      <c r="I13" s="253">
        <f t="shared" si="2"/>
        <v>263117</v>
      </c>
      <c r="J13" s="253">
        <f t="shared" si="2"/>
        <v>3124</v>
      </c>
      <c r="K13" s="253">
        <f t="shared" si="2"/>
        <v>200012</v>
      </c>
      <c r="L13" s="253">
        <f t="shared" si="2"/>
        <v>893</v>
      </c>
      <c r="M13" s="253">
        <f t="shared" si="2"/>
        <v>42127</v>
      </c>
      <c r="N13" s="253">
        <f>SUM(N9:N12)</f>
        <v>4017</v>
      </c>
      <c r="O13" s="253">
        <f t="shared" si="2"/>
        <v>242139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/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20"/>
      <c r="C3" s="220"/>
      <c r="D3" s="220"/>
      <c r="E3" s="220"/>
      <c r="F3" s="220"/>
      <c r="G3" s="220"/>
      <c r="H3" s="272" t="s">
        <v>282</v>
      </c>
    </row>
    <row r="4" spans="2:8" ht="37.5" customHeight="1" thickTop="1" x14ac:dyDescent="0.25">
      <c r="B4" s="331" t="s">
        <v>664</v>
      </c>
      <c r="C4" s="331"/>
      <c r="D4" s="331"/>
      <c r="E4" s="331"/>
      <c r="F4" s="331"/>
      <c r="G4" s="331"/>
      <c r="H4" s="331"/>
    </row>
    <row r="5" spans="2:8" ht="35.25" customHeight="1" x14ac:dyDescent="0.25">
      <c r="B5" s="328" t="s">
        <v>102</v>
      </c>
      <c r="C5" s="328" t="s">
        <v>348</v>
      </c>
      <c r="D5" s="328" t="s">
        <v>431</v>
      </c>
      <c r="E5" s="328"/>
      <c r="F5" s="328"/>
      <c r="G5" s="328"/>
      <c r="H5" s="328"/>
    </row>
    <row r="6" spans="2:8" ht="19.5" customHeight="1" x14ac:dyDescent="0.25">
      <c r="B6" s="328"/>
      <c r="C6" s="328"/>
      <c r="D6" s="328" t="s">
        <v>699</v>
      </c>
      <c r="E6" s="328"/>
      <c r="F6" s="328" t="s">
        <v>700</v>
      </c>
      <c r="G6" s="328"/>
      <c r="H6" s="63" t="s">
        <v>1</v>
      </c>
    </row>
    <row r="7" spans="2:8" ht="19.5" customHeight="1" x14ac:dyDescent="0.25">
      <c r="B7" s="328"/>
      <c r="C7" s="328"/>
      <c r="D7" s="63" t="s">
        <v>2</v>
      </c>
      <c r="E7" s="63" t="s">
        <v>20</v>
      </c>
      <c r="F7" s="63" t="s">
        <v>2</v>
      </c>
      <c r="G7" s="63" t="s">
        <v>20</v>
      </c>
      <c r="H7" s="63" t="s">
        <v>349</v>
      </c>
    </row>
    <row r="8" spans="2:8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</row>
    <row r="9" spans="2:8" ht="15.95" customHeight="1" x14ac:dyDescent="0.25">
      <c r="B9" s="65" t="s">
        <v>257</v>
      </c>
      <c r="C9" s="70" t="s">
        <v>478</v>
      </c>
      <c r="D9" s="68">
        <v>109701</v>
      </c>
      <c r="E9" s="270">
        <f>D9/D$12*100</f>
        <v>99.763552532261428</v>
      </c>
      <c r="F9" s="68">
        <v>94355</v>
      </c>
      <c r="G9" s="270">
        <f>F9/F$12*100</f>
        <v>99.634639549740768</v>
      </c>
      <c r="H9" s="68">
        <f>F9/D9*100</f>
        <v>86.011066444243895</v>
      </c>
    </row>
    <row r="10" spans="2:8" ht="15.95" customHeight="1" x14ac:dyDescent="0.25">
      <c r="B10" s="65" t="s">
        <v>258</v>
      </c>
      <c r="C10" s="70" t="s">
        <v>239</v>
      </c>
      <c r="D10" s="68">
        <v>168</v>
      </c>
      <c r="E10" s="270">
        <f>D10/D$12*100</f>
        <v>0.15278144069260918</v>
      </c>
      <c r="F10" s="68">
        <v>0</v>
      </c>
      <c r="G10" s="270">
        <f>F10/F$12*100</f>
        <v>0</v>
      </c>
      <c r="H10" s="68">
        <f t="shared" ref="H10:H11" si="0">F10/D10*100</f>
        <v>0</v>
      </c>
    </row>
    <row r="11" spans="2:8" ht="15.95" customHeight="1" x14ac:dyDescent="0.25">
      <c r="B11" s="65" t="s">
        <v>259</v>
      </c>
      <c r="C11" s="70" t="s">
        <v>341</v>
      </c>
      <c r="D11" s="68">
        <v>92</v>
      </c>
      <c r="E11" s="270">
        <f>D11/D12*100</f>
        <v>8.3666027045952648E-2</v>
      </c>
      <c r="F11" s="68">
        <v>346</v>
      </c>
      <c r="G11" s="270">
        <f>F11/F$12*100</f>
        <v>0.36536045025923697</v>
      </c>
      <c r="H11" s="68">
        <f t="shared" si="0"/>
        <v>376.08695652173913</v>
      </c>
    </row>
    <row r="12" spans="2:8" ht="15.95" customHeight="1" x14ac:dyDescent="0.25">
      <c r="B12" s="63"/>
      <c r="C12" s="63" t="s">
        <v>240</v>
      </c>
      <c r="D12" s="69">
        <f>SUM(D9:D11)</f>
        <v>109961</v>
      </c>
      <c r="E12" s="69">
        <f>SUM(E9:E11)</f>
        <v>99.999999999999986</v>
      </c>
      <c r="F12" s="69">
        <f>SUM(F9:F11)</f>
        <v>94701</v>
      </c>
      <c r="G12" s="69">
        <f>SUM(G9:G11)</f>
        <v>100</v>
      </c>
      <c r="H12" s="69">
        <f>F12/D12*100</f>
        <v>86.122352470421333</v>
      </c>
    </row>
    <row r="13" spans="2:8" ht="15.95" customHeight="1" x14ac:dyDescent="0.25">
      <c r="B13" s="65" t="s">
        <v>260</v>
      </c>
      <c r="C13" s="70" t="s">
        <v>241</v>
      </c>
      <c r="D13" s="68">
        <v>109961</v>
      </c>
      <c r="E13" s="68">
        <f>D13/D15*100</f>
        <v>100</v>
      </c>
      <c r="F13" s="68">
        <v>94701</v>
      </c>
      <c r="G13" s="68">
        <f>F13/F15*100</f>
        <v>100</v>
      </c>
      <c r="H13" s="68">
        <f>F13/D13*100</f>
        <v>86.122352470421333</v>
      </c>
    </row>
    <row r="14" spans="2:8" ht="15.95" customHeight="1" x14ac:dyDescent="0.25">
      <c r="B14" s="65" t="s">
        <v>261</v>
      </c>
      <c r="C14" s="70" t="s">
        <v>477</v>
      </c>
      <c r="D14" s="68">
        <v>0</v>
      </c>
      <c r="E14" s="68">
        <v>0</v>
      </c>
      <c r="F14" s="68">
        <v>0</v>
      </c>
      <c r="G14" s="68">
        <v>0</v>
      </c>
      <c r="H14" s="68" t="s">
        <v>82</v>
      </c>
    </row>
    <row r="15" spans="2:8" ht="15.95" customHeight="1" x14ac:dyDescent="0.25">
      <c r="B15" s="271"/>
      <c r="C15" s="63" t="s">
        <v>240</v>
      </c>
      <c r="D15" s="69">
        <f>SUM(D13:D14)</f>
        <v>109961</v>
      </c>
      <c r="E15" s="69">
        <f>SUM(E13:E14)</f>
        <v>100</v>
      </c>
      <c r="F15" s="69">
        <f>SUM(F13:F14)</f>
        <v>94701</v>
      </c>
      <c r="G15" s="69">
        <f>SUM(G13:G14)</f>
        <v>100</v>
      </c>
      <c r="H15" s="69">
        <f>F15/D15*100</f>
        <v>86.122352470421333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I10"/>
  <sheetViews>
    <sheetView workbookViewId="0"/>
  </sheetViews>
  <sheetFormatPr defaultColWidth="9.140625" defaultRowHeight="15" x14ac:dyDescent="0.25"/>
  <cols>
    <col min="2" max="2" width="13.85546875" customWidth="1"/>
    <col min="3" max="3" width="15.28515625" customWidth="1"/>
    <col min="4" max="4" width="17.28515625" customWidth="1"/>
    <col min="5" max="5" width="15.85546875" customWidth="1"/>
    <col min="6" max="6" width="15.5703125" customWidth="1"/>
    <col min="7" max="7" width="17.5703125" customWidth="1"/>
    <col min="9" max="9" width="10.140625" bestFit="1" customWidth="1"/>
  </cols>
  <sheetData>
    <row r="2" spans="2:9" ht="15.75" x14ac:dyDescent="0.25">
      <c r="B2" s="3"/>
      <c r="C2" s="4"/>
      <c r="D2" s="4"/>
      <c r="E2" s="4"/>
      <c r="F2" s="4"/>
      <c r="G2" s="4"/>
    </row>
    <row r="3" spans="2:9" ht="16.5" thickBot="1" x14ac:dyDescent="0.3">
      <c r="B3" s="82" t="s">
        <v>19</v>
      </c>
      <c r="C3" s="81"/>
      <c r="D3" s="81"/>
      <c r="E3" s="81"/>
      <c r="F3" s="83"/>
      <c r="G3" s="84" t="s">
        <v>273</v>
      </c>
    </row>
    <row r="4" spans="2:9" ht="24.95" customHeight="1" thickTop="1" x14ac:dyDescent="0.25">
      <c r="B4" s="335" t="s">
        <v>558</v>
      </c>
      <c r="C4" s="335"/>
      <c r="D4" s="335"/>
      <c r="E4" s="335"/>
      <c r="F4" s="335"/>
      <c r="G4" s="335"/>
    </row>
    <row r="5" spans="2:9" ht="15.75" x14ac:dyDescent="0.25">
      <c r="B5" s="334" t="s">
        <v>544</v>
      </c>
      <c r="C5" s="334"/>
      <c r="D5" s="334"/>
      <c r="E5" s="334" t="s">
        <v>696</v>
      </c>
      <c r="F5" s="334"/>
      <c r="G5" s="334"/>
    </row>
    <row r="6" spans="2:9" ht="31.5" x14ac:dyDescent="0.25">
      <c r="B6" s="97" t="s">
        <v>13</v>
      </c>
      <c r="C6" s="97" t="s">
        <v>557</v>
      </c>
      <c r="D6" s="97" t="s">
        <v>677</v>
      </c>
      <c r="E6" s="97" t="s">
        <v>678</v>
      </c>
      <c r="F6" s="97" t="s">
        <v>557</v>
      </c>
      <c r="G6" s="97" t="s">
        <v>677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9" ht="15.75" x14ac:dyDescent="0.25">
      <c r="B8" s="107">
        <v>6564</v>
      </c>
      <c r="C8" s="107">
        <v>28948004</v>
      </c>
      <c r="D8" s="107">
        <f>C8/B8</f>
        <v>4410.1163924436323</v>
      </c>
      <c r="E8" s="107">
        <v>6681</v>
      </c>
      <c r="F8" s="107">
        <v>31084547</v>
      </c>
      <c r="G8" s="107">
        <f>F8/E8</f>
        <v>4652.6787906002091</v>
      </c>
      <c r="I8" s="26"/>
    </row>
    <row r="9" spans="2:9" ht="15.75" x14ac:dyDescent="0.25">
      <c r="B9" s="21"/>
      <c r="C9" s="4"/>
      <c r="D9" s="4"/>
      <c r="E9" s="4"/>
      <c r="F9" s="4"/>
      <c r="G9" s="4"/>
    </row>
    <row r="10" spans="2:9" x14ac:dyDescent="0.25">
      <c r="F10" s="15"/>
    </row>
  </sheetData>
  <mergeCells count="3">
    <mergeCell ref="B4:G4"/>
    <mergeCell ref="B5:D5"/>
    <mergeCell ref="E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L12"/>
  <sheetViews>
    <sheetView workbookViewId="0">
      <selection activeCell="L8" sqref="L8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2.140625" customWidth="1"/>
    <col min="5" max="5" width="13.85546875" customWidth="1"/>
    <col min="6" max="6" width="11.85546875" customWidth="1"/>
    <col min="7" max="7" width="12.140625" customWidth="1"/>
    <col min="8" max="8" width="13" customWidth="1"/>
    <col min="9" max="9" width="12.140625" customWidth="1"/>
    <col min="10" max="10" width="13.140625" customWidth="1"/>
  </cols>
  <sheetData>
    <row r="2" spans="2:12" ht="15.75" x14ac:dyDescent="0.25">
      <c r="C2" s="5"/>
      <c r="D2" s="4"/>
      <c r="E2" s="4"/>
      <c r="F2" s="4"/>
      <c r="G2" s="4"/>
      <c r="H2" s="4"/>
      <c r="I2" s="4"/>
      <c r="J2" s="4"/>
      <c r="L2" s="52"/>
    </row>
    <row r="3" spans="2:12" ht="16.5" thickBot="1" x14ac:dyDescent="0.3">
      <c r="B3" s="60"/>
      <c r="C3" s="86"/>
      <c r="D3" s="81"/>
      <c r="E3" s="81"/>
      <c r="F3" s="81"/>
      <c r="G3" s="81"/>
      <c r="H3" s="81"/>
      <c r="I3" s="81"/>
      <c r="J3" s="84" t="s">
        <v>271</v>
      </c>
    </row>
    <row r="4" spans="2:12" ht="24.95" customHeight="1" thickTop="1" x14ac:dyDescent="0.25">
      <c r="B4" s="337" t="s">
        <v>560</v>
      </c>
      <c r="C4" s="337"/>
      <c r="D4" s="337"/>
      <c r="E4" s="337"/>
      <c r="F4" s="337"/>
      <c r="G4" s="337"/>
      <c r="H4" s="337"/>
      <c r="I4" s="337"/>
      <c r="J4" s="337"/>
    </row>
    <row r="5" spans="2:12" ht="15.75" x14ac:dyDescent="0.25">
      <c r="B5" s="336" t="s">
        <v>102</v>
      </c>
      <c r="C5" s="334" t="s">
        <v>0</v>
      </c>
      <c r="D5" s="334" t="s">
        <v>544</v>
      </c>
      <c r="E5" s="334"/>
      <c r="F5" s="334"/>
      <c r="G5" s="334" t="s">
        <v>696</v>
      </c>
      <c r="H5" s="334"/>
      <c r="I5" s="334"/>
      <c r="J5" s="273" t="s">
        <v>1</v>
      </c>
    </row>
    <row r="6" spans="2:12" ht="31.5" x14ac:dyDescent="0.25">
      <c r="B6" s="336"/>
      <c r="C6" s="334"/>
      <c r="D6" s="97" t="s">
        <v>27</v>
      </c>
      <c r="E6" s="97" t="s">
        <v>557</v>
      </c>
      <c r="F6" s="97" t="s">
        <v>20</v>
      </c>
      <c r="G6" s="97" t="s">
        <v>27</v>
      </c>
      <c r="H6" s="97" t="s">
        <v>557</v>
      </c>
      <c r="I6" s="97" t="s">
        <v>20</v>
      </c>
      <c r="J6" s="97" t="s">
        <v>351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15" t="s">
        <v>257</v>
      </c>
      <c r="C8" s="116" t="s">
        <v>28</v>
      </c>
      <c r="D8" s="114">
        <v>1</v>
      </c>
      <c r="E8" s="102">
        <v>1113618</v>
      </c>
      <c r="F8" s="103">
        <f>E8/E10*100</f>
        <v>3.84695953475756</v>
      </c>
      <c r="G8" s="114">
        <v>1</v>
      </c>
      <c r="H8" s="102">
        <v>1209504</v>
      </c>
      <c r="I8" s="103">
        <f>H8/H10*100</f>
        <v>3.8910137567711702</v>
      </c>
      <c r="J8" s="104">
        <f>H8/E8*100</f>
        <v>108.61031341088237</v>
      </c>
    </row>
    <row r="9" spans="2:12" ht="15.75" x14ac:dyDescent="0.25">
      <c r="B9" s="115" t="s">
        <v>258</v>
      </c>
      <c r="C9" s="101" t="s">
        <v>29</v>
      </c>
      <c r="D9" s="114">
        <v>12</v>
      </c>
      <c r="E9" s="102">
        <v>27834386</v>
      </c>
      <c r="F9" s="103">
        <f>E9/E10*100</f>
        <v>96.153040465242441</v>
      </c>
      <c r="G9" s="114">
        <v>12</v>
      </c>
      <c r="H9" s="102">
        <v>29875043</v>
      </c>
      <c r="I9" s="103">
        <f>H9/H10*100</f>
        <v>96.108986243228827</v>
      </c>
      <c r="J9" s="104">
        <f>H9/E9*100</f>
        <v>107.33142451929783</v>
      </c>
    </row>
    <row r="10" spans="2:12" ht="18.75" customHeight="1" x14ac:dyDescent="0.25">
      <c r="B10" s="334" t="s">
        <v>18</v>
      </c>
      <c r="C10" s="334"/>
      <c r="D10" s="97">
        <f t="shared" ref="D10:G10" si="0">SUM(D8:D9)</f>
        <v>13</v>
      </c>
      <c r="E10" s="105">
        <f t="shared" si="0"/>
        <v>28948004</v>
      </c>
      <c r="F10" s="106">
        <f t="shared" si="0"/>
        <v>100</v>
      </c>
      <c r="G10" s="97">
        <f t="shared" si="0"/>
        <v>13</v>
      </c>
      <c r="H10" s="105">
        <f>H8+H9</f>
        <v>31084547</v>
      </c>
      <c r="I10" s="106">
        <f>SUM(I8:I9)</f>
        <v>100</v>
      </c>
      <c r="J10" s="106">
        <f>H10/E10*100</f>
        <v>107.38062285745158</v>
      </c>
      <c r="L10" s="15"/>
    </row>
    <row r="12" spans="2:12" x14ac:dyDescent="0.25">
      <c r="C12" s="22"/>
    </row>
  </sheetData>
  <mergeCells count="6">
    <mergeCell ref="B5:B6"/>
    <mergeCell ref="B4:J4"/>
    <mergeCell ref="B10:C10"/>
    <mergeCell ref="C5:C6"/>
    <mergeCell ref="D5:F5"/>
    <mergeCell ref="G5:I5"/>
  </mergeCells>
  <pageMargins left="0.7" right="0.7" top="0.75" bottom="0.75" header="0.3" footer="0.3"/>
  <ignoredErrors>
    <ignoredError sqref="D10:E10 G10" formulaRange="1"/>
    <ignoredError sqref="H10" 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I13"/>
  <sheetViews>
    <sheetView workbookViewId="0">
      <selection activeCell="L15" sqref="L15"/>
    </sheetView>
  </sheetViews>
  <sheetFormatPr defaultRowHeight="15" x14ac:dyDescent="0.25"/>
  <cols>
    <col min="2" max="2" width="7.7109375" customWidth="1"/>
    <col min="3" max="3" width="28.85546875" customWidth="1"/>
    <col min="4" max="4" width="15.85546875" customWidth="1"/>
    <col min="5" max="5" width="12.140625" customWidth="1"/>
    <col min="6" max="6" width="13.140625" customWidth="1"/>
    <col min="7" max="7" width="15.140625" customWidth="1"/>
    <col min="8" max="8" width="12.42578125" customWidth="1"/>
    <col min="9" max="9" width="13" customWidth="1"/>
  </cols>
  <sheetData>
    <row r="2" spans="2:9" x14ac:dyDescent="0.25">
      <c r="B2" s="52"/>
      <c r="C2" s="52"/>
      <c r="D2" s="52"/>
      <c r="E2" s="52"/>
      <c r="F2" s="52"/>
      <c r="G2" s="52"/>
      <c r="H2" s="52"/>
      <c r="I2" s="52"/>
    </row>
    <row r="3" spans="2:9" ht="16.5" thickBot="1" x14ac:dyDescent="0.3">
      <c r="B3" s="88"/>
      <c r="C3" s="89" t="s">
        <v>30</v>
      </c>
      <c r="D3" s="90"/>
      <c r="E3" s="90"/>
      <c r="F3" s="90"/>
      <c r="G3" s="90"/>
      <c r="H3" s="90"/>
      <c r="I3" s="91" t="s">
        <v>272</v>
      </c>
    </row>
    <row r="4" spans="2:9" ht="24.95" customHeight="1" thickTop="1" x14ac:dyDescent="0.25">
      <c r="B4" s="337" t="s">
        <v>561</v>
      </c>
      <c r="C4" s="337"/>
      <c r="D4" s="337"/>
      <c r="E4" s="337"/>
      <c r="F4" s="337"/>
      <c r="G4" s="337"/>
      <c r="H4" s="337"/>
      <c r="I4" s="337"/>
    </row>
    <row r="5" spans="2:9" ht="15.75" x14ac:dyDescent="0.25">
      <c r="B5" s="332" t="s">
        <v>102</v>
      </c>
      <c r="C5" s="334" t="s">
        <v>679</v>
      </c>
      <c r="D5" s="334" t="s">
        <v>544</v>
      </c>
      <c r="E5" s="334"/>
      <c r="F5" s="334"/>
      <c r="G5" s="334" t="s">
        <v>696</v>
      </c>
      <c r="H5" s="334"/>
      <c r="I5" s="334"/>
    </row>
    <row r="6" spans="2:9" ht="15.75" x14ac:dyDescent="0.25">
      <c r="B6" s="332"/>
      <c r="C6" s="334"/>
      <c r="D6" s="97" t="s">
        <v>2</v>
      </c>
      <c r="E6" s="97" t="s">
        <v>20</v>
      </c>
      <c r="F6" s="97" t="s">
        <v>27</v>
      </c>
      <c r="G6" s="97" t="s">
        <v>2</v>
      </c>
      <c r="H6" s="97" t="s">
        <v>20</v>
      </c>
      <c r="I6" s="97" t="s">
        <v>27</v>
      </c>
    </row>
    <row r="7" spans="2:9" x14ac:dyDescent="0.25">
      <c r="B7" s="117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100" t="s">
        <v>257</v>
      </c>
      <c r="C8" s="101" t="s">
        <v>533</v>
      </c>
      <c r="D8" s="102">
        <v>12375933</v>
      </c>
      <c r="E8" s="103">
        <f>D8/D$12*100</f>
        <v>42.752284406206378</v>
      </c>
      <c r="F8" s="114">
        <v>2</v>
      </c>
      <c r="G8" s="118">
        <v>13515012</v>
      </c>
      <c r="H8" s="103">
        <f>G8/G$12*100</f>
        <v>43.47823373459488</v>
      </c>
      <c r="I8" s="114">
        <v>2</v>
      </c>
    </row>
    <row r="9" spans="2:9" ht="15.75" x14ac:dyDescent="0.25">
      <c r="B9" s="100" t="s">
        <v>258</v>
      </c>
      <c r="C9" s="101" t="s">
        <v>534</v>
      </c>
      <c r="D9" s="102">
        <v>7902993</v>
      </c>
      <c r="E9" s="103">
        <f>D9/D$12*100</f>
        <v>27.300649122474901</v>
      </c>
      <c r="F9" s="114">
        <v>3</v>
      </c>
      <c r="G9" s="102">
        <v>8286618</v>
      </c>
      <c r="H9" s="103">
        <f>G9/G$12*100</f>
        <v>26.658319968439624</v>
      </c>
      <c r="I9" s="114">
        <v>3</v>
      </c>
    </row>
    <row r="10" spans="2:9" ht="15.75" x14ac:dyDescent="0.25">
      <c r="B10" s="100" t="s">
        <v>259</v>
      </c>
      <c r="C10" s="101" t="s">
        <v>535</v>
      </c>
      <c r="D10" s="102">
        <v>6986953</v>
      </c>
      <c r="E10" s="103">
        <f>D10/D$12*100</f>
        <v>24.136216783720219</v>
      </c>
      <c r="F10" s="114">
        <v>5</v>
      </c>
      <c r="G10" s="102">
        <v>7551968</v>
      </c>
      <c r="H10" s="103">
        <f>G10/G$12*100</f>
        <v>24.294926993788906</v>
      </c>
      <c r="I10" s="114">
        <v>5</v>
      </c>
    </row>
    <row r="11" spans="2:9" ht="15.75" x14ac:dyDescent="0.25">
      <c r="B11" s="100" t="s">
        <v>260</v>
      </c>
      <c r="C11" s="101" t="s">
        <v>536</v>
      </c>
      <c r="D11" s="102">
        <v>1682125</v>
      </c>
      <c r="E11" s="103">
        <f>D11/D$12*100</f>
        <v>5.8108496875984956</v>
      </c>
      <c r="F11" s="114">
        <v>3</v>
      </c>
      <c r="G11" s="102">
        <v>1730949</v>
      </c>
      <c r="H11" s="103">
        <f>G11/G$12*100</f>
        <v>5.5685193031765907</v>
      </c>
      <c r="I11" s="114">
        <v>3</v>
      </c>
    </row>
    <row r="12" spans="2:9" ht="20.100000000000001" customHeight="1" x14ac:dyDescent="0.25">
      <c r="B12" s="334" t="s">
        <v>5</v>
      </c>
      <c r="C12" s="334"/>
      <c r="D12" s="105">
        <f t="shared" ref="D12:I12" si="0">SUM(D8:D11)</f>
        <v>28948004</v>
      </c>
      <c r="E12" s="106">
        <f t="shared" si="0"/>
        <v>99.999999999999986</v>
      </c>
      <c r="F12" s="97">
        <f t="shared" si="0"/>
        <v>13</v>
      </c>
      <c r="G12" s="105">
        <f t="shared" si="0"/>
        <v>31084547</v>
      </c>
      <c r="H12" s="106">
        <f t="shared" si="0"/>
        <v>100</v>
      </c>
      <c r="I12" s="97">
        <f t="shared" si="0"/>
        <v>13</v>
      </c>
    </row>
    <row r="13" spans="2:9" ht="15.75" x14ac:dyDescent="0.25">
      <c r="C13" s="4"/>
      <c r="D13" s="4"/>
      <c r="E13" s="4"/>
      <c r="F13" s="4"/>
      <c r="G13" s="4"/>
      <c r="H13" s="4"/>
      <c r="I13" s="4"/>
    </row>
  </sheetData>
  <mergeCells count="6">
    <mergeCell ref="B4:I4"/>
    <mergeCell ref="B5:B6"/>
    <mergeCell ref="B12:C12"/>
    <mergeCell ref="C5:C6"/>
    <mergeCell ref="D5:F5"/>
    <mergeCell ref="G5:I5"/>
  </mergeCells>
  <pageMargins left="0.7" right="0.7" top="0.75" bottom="0.75" header="0.3" footer="0.3"/>
  <pageSetup orientation="portrait" r:id="rId1"/>
  <ignoredErrors>
    <ignoredError sqref="D12 F12:G12 I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5</vt:i4>
      </vt:variant>
    </vt:vector>
  </HeadingPairs>
  <TitlesOfParts>
    <vt:vector size="67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 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'Tabela 10'!_ftn1</vt:lpstr>
      <vt:lpstr>'Tabela 40'!_ftn3</vt:lpstr>
      <vt:lpstr>'Tabela 10'!_ftnref1</vt:lpstr>
      <vt:lpstr>'Tabela 36'!_Hlk125727381</vt:lpstr>
      <vt:lpstr>'Tabela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2024-11-21T14:05:22Z</dcterms:modified>
</cp:coreProperties>
</file>