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filterPrivacy="1"/>
  <xr:revisionPtr revIDLastSave="0" documentId="8_{D27F20B0-0099-4FFE-BFA7-FD987DFFF2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 of tables" sheetId="80" r:id="rId1"/>
    <sheet name="Table 1" sheetId="100" r:id="rId2"/>
    <sheet name="Table 2" sheetId="55" r:id="rId3"/>
    <sheet name="Table 3" sheetId="2" r:id="rId4"/>
    <sheet name="Table 4" sheetId="3" r:id="rId5"/>
    <sheet name="Table 5" sheetId="79" r:id="rId6"/>
    <sheet name="Table 6" sheetId="4" r:id="rId7"/>
    <sheet name="Table 7" sheetId="5" r:id="rId8"/>
    <sheet name="Table 8" sheetId="6" r:id="rId9"/>
    <sheet name="Table 9" sheetId="7" r:id="rId10"/>
    <sheet name="Table 10" sheetId="8" r:id="rId11"/>
    <sheet name="Table 11" sheetId="9" r:id="rId12"/>
    <sheet name="Table 12" sheetId="10" r:id="rId13"/>
    <sheet name="Table 13" sheetId="11" r:id="rId14"/>
    <sheet name="Table 14" sheetId="12" r:id="rId15"/>
    <sheet name="Table 15" sheetId="13" r:id="rId16"/>
    <sheet name="Table 16" sheetId="14" r:id="rId17"/>
    <sheet name="Table 17" sheetId="54" r:id="rId18"/>
    <sheet name="Table 18" sheetId="15" r:id="rId19"/>
    <sheet name="Table 19" sheetId="16" r:id="rId20"/>
    <sheet name="Table 20" sheetId="17" r:id="rId21"/>
    <sheet name="Table 21" sheetId="18" r:id="rId22"/>
    <sheet name="Table 22" sheetId="22" r:id="rId23"/>
    <sheet name="Table 23" sheetId="67" r:id="rId24"/>
    <sheet name="Table 24" sheetId="68" r:id="rId25"/>
    <sheet name="Table 25" sheetId="23" r:id="rId26"/>
    <sheet name="Table 26" sheetId="69" r:id="rId27"/>
    <sheet name="Table 27 " sheetId="94" r:id="rId28"/>
    <sheet name="Table 28" sheetId="27" r:id="rId29"/>
    <sheet name="Table 29" sheetId="28" r:id="rId30"/>
    <sheet name="Table 30" sheetId="29" r:id="rId31"/>
    <sheet name="Table 31" sheetId="30" r:id="rId32"/>
    <sheet name="Table 32" sheetId="31" r:id="rId33"/>
    <sheet name="Table 33" sheetId="95" r:id="rId34"/>
    <sheet name="Table 34" sheetId="96" r:id="rId35"/>
    <sheet name="Table 35" sheetId="114" r:id="rId36"/>
    <sheet name="Table 36" sheetId="117" r:id="rId37"/>
    <sheet name="Table 37" sheetId="115" r:id="rId38"/>
    <sheet name="Table 38" sheetId="32" r:id="rId39"/>
    <sheet name="Table 39" sheetId="109" r:id="rId40"/>
    <sheet name="Table 40" sheetId="33" r:id="rId41"/>
    <sheet name="Table 41" sheetId="35" r:id="rId42"/>
    <sheet name="Table 42" sheetId="92" r:id="rId43"/>
    <sheet name="Table 43" sheetId="57" r:id="rId44"/>
    <sheet name="Table 44" sheetId="36" r:id="rId45"/>
    <sheet name="Table 45" sheetId="37" r:id="rId46"/>
    <sheet name="Table 46" sheetId="97" r:id="rId47"/>
    <sheet name="Table 47" sheetId="39" r:id="rId48"/>
    <sheet name="Table 48" sheetId="40" r:id="rId49"/>
    <sheet name="Table 49" sheetId="41" r:id="rId50"/>
    <sheet name="Table 50" sheetId="98" r:id="rId51"/>
    <sheet name="Table 51" sheetId="81" r:id="rId52"/>
    <sheet name="Table 52" sheetId="82" r:id="rId53"/>
    <sheet name="Table 53" sheetId="58" r:id="rId54"/>
    <sheet name="Table 54" sheetId="110" r:id="rId55"/>
    <sheet name="Table 55" sheetId="43" r:id="rId56"/>
    <sheet name="Table 56" sheetId="46" r:id="rId57"/>
    <sheet name="Table 57" sheetId="99" r:id="rId58"/>
    <sheet name="Table 58" sheetId="49" r:id="rId59"/>
    <sheet name="Table 59" sheetId="50" r:id="rId60"/>
    <sheet name="Table 60" sheetId="51" r:id="rId61"/>
    <sheet name="Table 61" sheetId="20" r:id="rId62"/>
    <sheet name="Table 62" sheetId="101" r:id="rId63"/>
    <sheet name="Table 63" sheetId="102" r:id="rId64"/>
    <sheet name="Table 64" sheetId="103" r:id="rId65"/>
    <sheet name="Table 65" sheetId="104" r:id="rId66"/>
    <sheet name="Table 66" sheetId="105" r:id="rId67"/>
    <sheet name="Table 67" sheetId="113" r:id="rId68"/>
    <sheet name="Table 68" sheetId="112" r:id="rId69"/>
    <sheet name="Table 69" sheetId="111" r:id="rId70"/>
    <sheet name="Table 70" sheetId="106" r:id="rId71"/>
    <sheet name="Table 71" sheetId="107" r:id="rId72"/>
    <sheet name="Table 72" sheetId="108" r:id="rId73"/>
  </sheets>
  <definedNames>
    <definedName name="_ftn1" localSheetId="12">'Table 12'!#REF!</definedName>
    <definedName name="_ftn2" localSheetId="40">'Table 40'!#REF!</definedName>
    <definedName name="_ftn3" localSheetId="40">'Table 40'!$B$14</definedName>
    <definedName name="_ftnref1" localSheetId="12">'Table 12'!$C$13</definedName>
    <definedName name="_Hlk121923229" localSheetId="67">'Table 67'!$B$5</definedName>
    <definedName name="_Hlk121923238" localSheetId="67">'Table 67'!$B$4</definedName>
    <definedName name="_Hlk122007120" localSheetId="68">'Table 68'!$B$4</definedName>
    <definedName name="_Hlk125727381" localSheetId="36">'Table 36'!$B$5</definedName>
    <definedName name="_Hlk24466834" localSheetId="7">'Table 7'!$B$3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46" l="1"/>
  <c r="K10" i="46"/>
  <c r="K11" i="46"/>
  <c r="K12" i="46"/>
  <c r="K8" i="46"/>
  <c r="J9" i="46"/>
  <c r="J10" i="46"/>
  <c r="J11" i="46"/>
  <c r="J12" i="46"/>
  <c r="J8" i="46"/>
  <c r="H19" i="50"/>
  <c r="H10" i="6"/>
  <c r="F11" i="96"/>
  <c r="F18" i="113" l="1"/>
  <c r="F19" i="113"/>
  <c r="F21" i="113"/>
  <c r="F22" i="113"/>
  <c r="F16" i="113"/>
  <c r="F14" i="113"/>
  <c r="F13" i="113"/>
  <c r="F11" i="113"/>
  <c r="F9" i="113" s="1"/>
  <c r="F10" i="113"/>
  <c r="F8" i="113"/>
  <c r="I12" i="115" l="1"/>
  <c r="I13" i="115"/>
  <c r="H12" i="115"/>
  <c r="H13" i="115"/>
  <c r="H13" i="117"/>
  <c r="G15" i="117" l="1"/>
  <c r="F15" i="117"/>
  <c r="H9" i="96"/>
  <c r="G9" i="96"/>
  <c r="H8" i="11" l="1"/>
  <c r="L14" i="67"/>
  <c r="L9" i="69"/>
  <c r="L12" i="23"/>
  <c r="J8" i="5" l="1"/>
  <c r="G8" i="5"/>
  <c r="D8" i="5"/>
  <c r="G10" i="92"/>
  <c r="I10" i="117"/>
  <c r="I11" i="117"/>
  <c r="I12" i="117"/>
  <c r="I14" i="117"/>
  <c r="I9" i="117"/>
  <c r="H10" i="117"/>
  <c r="H11" i="117"/>
  <c r="H12" i="117"/>
  <c r="H14" i="117"/>
  <c r="H9" i="117"/>
  <c r="E15" i="117"/>
  <c r="D15" i="117"/>
  <c r="I10" i="115"/>
  <c r="I11" i="115"/>
  <c r="I14" i="115"/>
  <c r="I15" i="115"/>
  <c r="H9" i="115"/>
  <c r="H10" i="115"/>
  <c r="H11" i="115"/>
  <c r="H14" i="115"/>
  <c r="H15" i="115"/>
  <c r="E16" i="115"/>
  <c r="F16" i="115"/>
  <c r="G16" i="115"/>
  <c r="D16" i="115"/>
  <c r="E9" i="114"/>
  <c r="D9" i="114"/>
  <c r="F8" i="114"/>
  <c r="F7" i="114"/>
  <c r="H15" i="117" l="1"/>
  <c r="H16" i="115"/>
  <c r="I16" i="115"/>
  <c r="I15" i="117"/>
  <c r="I9" i="111"/>
  <c r="I10" i="111"/>
  <c r="I11" i="111"/>
  <c r="I8" i="111"/>
  <c r="H9" i="111"/>
  <c r="H10" i="111"/>
  <c r="H11" i="111"/>
  <c r="H8" i="111"/>
  <c r="E12" i="111"/>
  <c r="F12" i="111"/>
  <c r="G12" i="111"/>
  <c r="D12" i="111"/>
  <c r="L10" i="112"/>
  <c r="L11" i="112"/>
  <c r="L12" i="112"/>
  <c r="L9" i="112"/>
  <c r="K10" i="112"/>
  <c r="K11" i="112"/>
  <c r="K12" i="112"/>
  <c r="K9" i="112"/>
  <c r="J10" i="112"/>
  <c r="J11" i="112"/>
  <c r="J12" i="112"/>
  <c r="J9" i="112"/>
  <c r="E13" i="112"/>
  <c r="F13" i="112"/>
  <c r="G13" i="112"/>
  <c r="H13" i="112"/>
  <c r="I13" i="112"/>
  <c r="D13" i="112"/>
  <c r="D20" i="113"/>
  <c r="E20" i="113"/>
  <c r="E17" i="113"/>
  <c r="D17" i="113"/>
  <c r="F12" i="113"/>
  <c r="E12" i="113"/>
  <c r="D12" i="113"/>
  <c r="E9" i="113"/>
  <c r="D9" i="113"/>
  <c r="F15" i="22"/>
  <c r="J13" i="112" l="1"/>
  <c r="L13" i="112"/>
  <c r="H12" i="111"/>
  <c r="I12" i="111"/>
  <c r="F20" i="113"/>
  <c r="F17" i="113"/>
  <c r="K13" i="112"/>
  <c r="H27" i="110"/>
  <c r="F26" i="110"/>
  <c r="G26" i="110" s="1"/>
  <c r="D26" i="110"/>
  <c r="E24" i="110" s="1"/>
  <c r="H25" i="110"/>
  <c r="G25" i="110"/>
  <c r="H24" i="110"/>
  <c r="G24" i="110"/>
  <c r="H23" i="110"/>
  <c r="G23" i="110"/>
  <c r="E23" i="110"/>
  <c r="H20" i="110"/>
  <c r="H19" i="110"/>
  <c r="H18" i="110"/>
  <c r="H17" i="110"/>
  <c r="F16" i="110"/>
  <c r="D16" i="110"/>
  <c r="H14" i="110"/>
  <c r="H13" i="110"/>
  <c r="H12" i="110"/>
  <c r="H11" i="110"/>
  <c r="F10" i="110"/>
  <c r="D10" i="110"/>
  <c r="H9" i="110"/>
  <c r="H8" i="110"/>
  <c r="D21" i="110" l="1"/>
  <c r="E8" i="110" s="1"/>
  <c r="H16" i="110"/>
  <c r="H10" i="110"/>
  <c r="E17" i="110"/>
  <c r="E12" i="110"/>
  <c r="E18" i="110"/>
  <c r="E13" i="110"/>
  <c r="E19" i="110"/>
  <c r="E14" i="110"/>
  <c r="E20" i="110"/>
  <c r="E15" i="110"/>
  <c r="E11" i="110"/>
  <c r="E10" i="110"/>
  <c r="E9" i="110"/>
  <c r="E16" i="110"/>
  <c r="F21" i="110"/>
  <c r="H26" i="110"/>
  <c r="E25" i="110"/>
  <c r="E26" i="110" s="1"/>
  <c r="E21" i="110" l="1"/>
  <c r="H21" i="110"/>
  <c r="G18" i="110"/>
  <c r="G13" i="110"/>
  <c r="G19" i="110"/>
  <c r="G14" i="110"/>
  <c r="G8" i="110"/>
  <c r="G20" i="110"/>
  <c r="G15" i="110"/>
  <c r="G11" i="110"/>
  <c r="G9" i="110"/>
  <c r="G17" i="110"/>
  <c r="G12" i="110"/>
  <c r="G16" i="110"/>
  <c r="G10" i="110"/>
  <c r="G21" i="110" l="1"/>
  <c r="F29" i="109" l="1"/>
  <c r="F31" i="109" s="1"/>
  <c r="E29" i="109"/>
  <c r="E31" i="109" s="1"/>
  <c r="D29" i="109"/>
  <c r="D31" i="109" s="1"/>
  <c r="F27" i="109"/>
  <c r="E27" i="109"/>
  <c r="D27" i="109"/>
  <c r="H26" i="109"/>
  <c r="G26" i="109"/>
  <c r="H25" i="109"/>
  <c r="G25" i="109"/>
  <c r="F21" i="109"/>
  <c r="F23" i="109" s="1"/>
  <c r="E21" i="109"/>
  <c r="E23" i="109" s="1"/>
  <c r="D21" i="109"/>
  <c r="D23" i="109" s="1"/>
  <c r="F19" i="109"/>
  <c r="E19" i="109"/>
  <c r="D19" i="109"/>
  <c r="H18" i="109"/>
  <c r="G18" i="109"/>
  <c r="H17" i="109"/>
  <c r="G17" i="109"/>
  <c r="F13" i="109"/>
  <c r="F15" i="109" s="1"/>
  <c r="E13" i="109"/>
  <c r="E15" i="109" s="1"/>
  <c r="D13" i="109"/>
  <c r="D15" i="109" s="1"/>
  <c r="F11" i="109"/>
  <c r="E11" i="109"/>
  <c r="D11" i="109"/>
  <c r="H10" i="109"/>
  <c r="G10" i="109"/>
  <c r="H9" i="109"/>
  <c r="G9" i="109"/>
  <c r="H8" i="108" l="1"/>
  <c r="L9" i="98"/>
  <c r="L10" i="98"/>
  <c r="H13" i="15" l="1"/>
  <c r="J12" i="11"/>
  <c r="D10" i="10"/>
  <c r="J13" i="41"/>
  <c r="H23" i="36"/>
  <c r="I23" i="36"/>
  <c r="L24" i="35"/>
  <c r="M24" i="35"/>
  <c r="M23" i="35"/>
  <c r="L23" i="35"/>
  <c r="F14" i="54" l="1"/>
  <c r="H11" i="11"/>
  <c r="H14" i="11" s="1"/>
  <c r="G10" i="108"/>
  <c r="F10" i="108"/>
  <c r="E10" i="108"/>
  <c r="D10" i="108"/>
  <c r="I9" i="108"/>
  <c r="H9" i="108"/>
  <c r="G11" i="107"/>
  <c r="F11" i="107"/>
  <c r="E11" i="107"/>
  <c r="D11" i="107"/>
  <c r="I10" i="107"/>
  <c r="H10" i="107"/>
  <c r="I9" i="107"/>
  <c r="H9" i="107"/>
  <c r="I8" i="107"/>
  <c r="H8" i="107"/>
  <c r="G11" i="106"/>
  <c r="F11" i="106"/>
  <c r="E11" i="106"/>
  <c r="D11" i="106"/>
  <c r="I10" i="106"/>
  <c r="H10" i="106"/>
  <c r="I9" i="106"/>
  <c r="H9" i="106"/>
  <c r="I8" i="106"/>
  <c r="H8" i="106"/>
  <c r="J12" i="105"/>
  <c r="I12" i="105"/>
  <c r="H12" i="105"/>
  <c r="G12" i="105"/>
  <c r="F12" i="105"/>
  <c r="E12" i="105"/>
  <c r="D12" i="105"/>
  <c r="C12" i="105"/>
  <c r="J12" i="104"/>
  <c r="I12" i="104"/>
  <c r="H12" i="104"/>
  <c r="G12" i="104"/>
  <c r="F12" i="104"/>
  <c r="E12" i="104"/>
  <c r="D12" i="104"/>
  <c r="C12" i="104"/>
  <c r="G11" i="103"/>
  <c r="F11" i="103"/>
  <c r="E11" i="103"/>
  <c r="D11" i="103"/>
  <c r="I10" i="103"/>
  <c r="H10" i="103"/>
  <c r="I9" i="103"/>
  <c r="H9" i="103"/>
  <c r="J12" i="102"/>
  <c r="I12" i="102"/>
  <c r="H12" i="102"/>
  <c r="G12" i="102"/>
  <c r="F12" i="102"/>
  <c r="E12" i="102"/>
  <c r="D12" i="102"/>
  <c r="C12" i="102"/>
  <c r="G11" i="101"/>
  <c r="F11" i="101"/>
  <c r="E11" i="101"/>
  <c r="D11" i="101"/>
  <c r="I10" i="101"/>
  <c r="H10" i="101"/>
  <c r="I9" i="101"/>
  <c r="H9" i="101"/>
  <c r="O10" i="98"/>
  <c r="O9" i="98"/>
  <c r="L10" i="41"/>
  <c r="L11" i="41"/>
  <c r="L12" i="41"/>
  <c r="L13" i="41"/>
  <c r="L14" i="41"/>
  <c r="L9" i="41"/>
  <c r="K10" i="41"/>
  <c r="K11" i="41"/>
  <c r="K12" i="41"/>
  <c r="K13" i="41"/>
  <c r="K14" i="41"/>
  <c r="K9" i="41"/>
  <c r="K15" i="41" l="1"/>
  <c r="H10" i="108"/>
  <c r="I11" i="107"/>
  <c r="H11" i="106"/>
  <c r="H11" i="101"/>
  <c r="I10" i="108"/>
  <c r="H11" i="107"/>
  <c r="I11" i="106"/>
  <c r="H11" i="103"/>
  <c r="I11" i="103"/>
  <c r="I11" i="101"/>
  <c r="K10" i="68" l="1"/>
  <c r="G10" i="99"/>
  <c r="F10" i="99"/>
  <c r="E10" i="99"/>
  <c r="D10" i="99"/>
  <c r="O11" i="98"/>
  <c r="N11" i="98"/>
  <c r="M11" i="98"/>
  <c r="L11" i="98"/>
  <c r="K11" i="98"/>
  <c r="J11" i="98"/>
  <c r="I10" i="98"/>
  <c r="I9" i="98"/>
  <c r="I11" i="98" s="1"/>
  <c r="F10" i="98"/>
  <c r="F9" i="98"/>
  <c r="H11" i="98"/>
  <c r="G11" i="98"/>
  <c r="E11" i="98"/>
  <c r="D11" i="98"/>
  <c r="J10" i="41"/>
  <c r="J11" i="41"/>
  <c r="J12" i="41"/>
  <c r="J14" i="41"/>
  <c r="J9" i="41"/>
  <c r="I16" i="37"/>
  <c r="H16" i="37"/>
  <c r="E16" i="37"/>
  <c r="D16" i="37"/>
  <c r="J15" i="37"/>
  <c r="F15" i="37"/>
  <c r="J14" i="37"/>
  <c r="F14" i="37"/>
  <c r="J13" i="37"/>
  <c r="F13" i="37"/>
  <c r="J12" i="37"/>
  <c r="F12" i="37"/>
  <c r="J11" i="37"/>
  <c r="F11" i="37"/>
  <c r="J10" i="37"/>
  <c r="F10" i="37"/>
  <c r="J9" i="37"/>
  <c r="F9" i="37"/>
  <c r="I11" i="97"/>
  <c r="H11" i="97"/>
  <c r="E11" i="97"/>
  <c r="D11" i="97"/>
  <c r="J10" i="97"/>
  <c r="F10" i="97"/>
  <c r="J9" i="97"/>
  <c r="F9" i="97"/>
  <c r="J8" i="97"/>
  <c r="F8" i="97"/>
  <c r="E11" i="96"/>
  <c r="L20" i="35"/>
  <c r="F14" i="95"/>
  <c r="K9" i="3"/>
  <c r="K10" i="3"/>
  <c r="K8" i="3"/>
  <c r="J9" i="3"/>
  <c r="J10" i="3"/>
  <c r="J8" i="3"/>
  <c r="H11" i="3"/>
  <c r="F11" i="3"/>
  <c r="G9" i="3" s="1"/>
  <c r="D11" i="3"/>
  <c r="E8" i="3" s="1"/>
  <c r="K9" i="2"/>
  <c r="K8" i="2"/>
  <c r="J9" i="2"/>
  <c r="J8" i="2"/>
  <c r="H10" i="2"/>
  <c r="F10" i="2"/>
  <c r="D10" i="2"/>
  <c r="E9" i="2" s="1"/>
  <c r="E14" i="55"/>
  <c r="F14" i="55"/>
  <c r="G14" i="55"/>
  <c r="D14" i="55"/>
  <c r="E10" i="55"/>
  <c r="F10" i="55"/>
  <c r="G10" i="55"/>
  <c r="D10" i="55"/>
  <c r="H8" i="96"/>
  <c r="E14" i="95"/>
  <c r="F8" i="95"/>
  <c r="H8" i="95" s="1"/>
  <c r="E8" i="95"/>
  <c r="D11" i="96"/>
  <c r="D14" i="95"/>
  <c r="D8" i="95"/>
  <c r="D10" i="27"/>
  <c r="E10" i="27"/>
  <c r="F10" i="27"/>
  <c r="G10" i="27"/>
  <c r="J14" i="36"/>
  <c r="J15" i="36"/>
  <c r="J16" i="36"/>
  <c r="J17" i="36"/>
  <c r="I13" i="36"/>
  <c r="H13" i="36"/>
  <c r="H31" i="35"/>
  <c r="G9" i="2" l="1"/>
  <c r="J10" i="2"/>
  <c r="F11" i="98"/>
  <c r="F11" i="97"/>
  <c r="G10" i="97" s="1"/>
  <c r="L9" i="97"/>
  <c r="L10" i="97"/>
  <c r="G9" i="97"/>
  <c r="L11" i="37"/>
  <c r="L15" i="37"/>
  <c r="L10" i="37"/>
  <c r="E17" i="95"/>
  <c r="D17" i="95"/>
  <c r="G17" i="95" s="1"/>
  <c r="G8" i="95"/>
  <c r="K11" i="3"/>
  <c r="E10" i="3"/>
  <c r="K10" i="2"/>
  <c r="G8" i="2"/>
  <c r="G10" i="2" s="1"/>
  <c r="J15" i="41"/>
  <c r="J11" i="97"/>
  <c r="K8" i="97" s="1"/>
  <c r="L13" i="37"/>
  <c r="L9" i="37"/>
  <c r="L14" i="37"/>
  <c r="F16" i="37"/>
  <c r="G11" i="37" s="1"/>
  <c r="J16" i="37"/>
  <c r="K13" i="37" s="1"/>
  <c r="L8" i="97"/>
  <c r="I9" i="2"/>
  <c r="I8" i="3"/>
  <c r="I9" i="3"/>
  <c r="E9" i="3"/>
  <c r="G10" i="3"/>
  <c r="J11" i="3"/>
  <c r="G8" i="3"/>
  <c r="I10" i="3"/>
  <c r="I8" i="2"/>
  <c r="E8" i="2"/>
  <c r="E10" i="2" s="1"/>
  <c r="H9" i="95"/>
  <c r="H10" i="95"/>
  <c r="H11" i="95"/>
  <c r="H12" i="95"/>
  <c r="H13" i="95"/>
  <c r="H16" i="95"/>
  <c r="H11" i="96"/>
  <c r="H10" i="96"/>
  <c r="G10" i="96"/>
  <c r="G11" i="96"/>
  <c r="G8" i="96"/>
  <c r="G9" i="95"/>
  <c r="G10" i="95"/>
  <c r="G11" i="95"/>
  <c r="G12" i="95"/>
  <c r="G13" i="95"/>
  <c r="G14" i="95"/>
  <c r="G16" i="95"/>
  <c r="E11" i="3" l="1"/>
  <c r="G8" i="97"/>
  <c r="G11" i="97" s="1"/>
  <c r="G11" i="3"/>
  <c r="G15" i="37"/>
  <c r="G10" i="37"/>
  <c r="I11" i="3"/>
  <c r="L11" i="97"/>
  <c r="K11" i="37"/>
  <c r="K9" i="97"/>
  <c r="K10" i="97"/>
  <c r="G13" i="37"/>
  <c r="L16" i="37"/>
  <c r="K14" i="37"/>
  <c r="K9" i="37"/>
  <c r="K10" i="37"/>
  <c r="K12" i="37"/>
  <c r="G14" i="37"/>
  <c r="K15" i="37"/>
  <c r="G12" i="37"/>
  <c r="G9" i="37"/>
  <c r="I10" i="2"/>
  <c r="H11" i="50"/>
  <c r="H15" i="49"/>
  <c r="D13" i="43"/>
  <c r="E13" i="43"/>
  <c r="F13" i="43"/>
  <c r="L12" i="67"/>
  <c r="I12" i="67"/>
  <c r="F12" i="92"/>
  <c r="F14" i="92" s="1"/>
  <c r="E12" i="92"/>
  <c r="E14" i="92" s="1"/>
  <c r="D12" i="92"/>
  <c r="D14" i="92" s="1"/>
  <c r="H13" i="92"/>
  <c r="H11" i="92"/>
  <c r="H10" i="92"/>
  <c r="H9" i="92"/>
  <c r="H8" i="92"/>
  <c r="G9" i="92"/>
  <c r="G11" i="92"/>
  <c r="G13" i="92"/>
  <c r="G8" i="92"/>
  <c r="K11" i="97" l="1"/>
  <c r="K16" i="37"/>
  <c r="G16" i="37"/>
  <c r="H12" i="92"/>
  <c r="G12" i="92"/>
  <c r="J22" i="81"/>
  <c r="F22" i="81"/>
  <c r="I21" i="81"/>
  <c r="H21" i="81"/>
  <c r="D21" i="81"/>
  <c r="J19" i="81"/>
  <c r="J20" i="81"/>
  <c r="J18" i="81"/>
  <c r="F19" i="81"/>
  <c r="F20" i="81"/>
  <c r="F18" i="81"/>
  <c r="J21" i="81" l="1"/>
  <c r="H13" i="20" l="1"/>
  <c r="H10" i="20"/>
  <c r="H9" i="20"/>
  <c r="F12" i="20"/>
  <c r="G10" i="20" s="1"/>
  <c r="F15" i="20"/>
  <c r="G13" i="20" s="1"/>
  <c r="D15" i="20"/>
  <c r="D12" i="20"/>
  <c r="H15" i="20" l="1"/>
  <c r="E9" i="20"/>
  <c r="E10" i="20"/>
  <c r="E11" i="20"/>
  <c r="G9" i="20"/>
  <c r="H12" i="20"/>
  <c r="E13" i="20"/>
  <c r="E15" i="20" s="1"/>
  <c r="D12" i="49"/>
  <c r="L13" i="46"/>
  <c r="E12" i="20" l="1"/>
  <c r="F24" i="82"/>
  <c r="F23" i="82"/>
  <c r="F22" i="82"/>
  <c r="J24" i="82"/>
  <c r="J23" i="82"/>
  <c r="J22" i="82"/>
  <c r="J17" i="82"/>
  <c r="J18" i="82"/>
  <c r="J19" i="82"/>
  <c r="J20" i="82"/>
  <c r="J16" i="82"/>
  <c r="I21" i="82"/>
  <c r="H21" i="82"/>
  <c r="E21" i="82"/>
  <c r="D21" i="82"/>
  <c r="F17" i="82"/>
  <c r="F18" i="82"/>
  <c r="F19" i="82"/>
  <c r="F20" i="82"/>
  <c r="F16" i="82"/>
  <c r="J11" i="82"/>
  <c r="J12" i="82"/>
  <c r="J13" i="82"/>
  <c r="J10" i="82"/>
  <c r="I14" i="82"/>
  <c r="H14" i="82"/>
  <c r="E14" i="82"/>
  <c r="D14" i="82"/>
  <c r="F11" i="82"/>
  <c r="F12" i="82"/>
  <c r="F13" i="82"/>
  <c r="F10" i="82"/>
  <c r="L18" i="81"/>
  <c r="L19" i="81"/>
  <c r="L20" i="81"/>
  <c r="L22" i="81"/>
  <c r="I16" i="81"/>
  <c r="I23" i="81" s="1"/>
  <c r="H16" i="81"/>
  <c r="H23" i="81" s="1"/>
  <c r="J11" i="81"/>
  <c r="J12" i="81"/>
  <c r="J13" i="81"/>
  <c r="J14" i="81"/>
  <c r="J15" i="81"/>
  <c r="J10" i="81"/>
  <c r="F11" i="81"/>
  <c r="F12" i="81"/>
  <c r="F13" i="81"/>
  <c r="F14" i="81"/>
  <c r="F15" i="81"/>
  <c r="F10" i="81"/>
  <c r="E21" i="81"/>
  <c r="F21" i="81"/>
  <c r="L21" i="81" s="1"/>
  <c r="E16" i="81"/>
  <c r="D16" i="81"/>
  <c r="D23" i="81" s="1"/>
  <c r="E25" i="82" l="1"/>
  <c r="L10" i="82"/>
  <c r="L13" i="82"/>
  <c r="D25" i="82"/>
  <c r="L10" i="81"/>
  <c r="L12" i="81"/>
  <c r="L23" i="82"/>
  <c r="L14" i="81"/>
  <c r="J16" i="81"/>
  <c r="J23" i="81" s="1"/>
  <c r="K11" i="81" s="1"/>
  <c r="F16" i="81"/>
  <c r="L15" i="81"/>
  <c r="L11" i="81"/>
  <c r="E23" i="81"/>
  <c r="L13" i="81"/>
  <c r="F21" i="82"/>
  <c r="L11" i="82"/>
  <c r="J14" i="82"/>
  <c r="L18" i="82"/>
  <c r="L16" i="82"/>
  <c r="L17" i="82"/>
  <c r="L19" i="82"/>
  <c r="L22" i="82"/>
  <c r="I25" i="82"/>
  <c r="F14" i="82"/>
  <c r="L20" i="82"/>
  <c r="J21" i="82"/>
  <c r="H25" i="82"/>
  <c r="L24" i="82"/>
  <c r="L16" i="81" l="1"/>
  <c r="F23" i="81"/>
  <c r="G12" i="81" s="1"/>
  <c r="L21" i="82"/>
  <c r="F25" i="82"/>
  <c r="G19" i="82" s="1"/>
  <c r="K15" i="81"/>
  <c r="K22" i="81"/>
  <c r="K18" i="81"/>
  <c r="K12" i="81"/>
  <c r="K21" i="81"/>
  <c r="K19" i="81"/>
  <c r="K20" i="81"/>
  <c r="K10" i="81"/>
  <c r="K13" i="81"/>
  <c r="K16" i="81"/>
  <c r="K14" i="81"/>
  <c r="L14" i="82"/>
  <c r="J25" i="82"/>
  <c r="K16" i="82" s="1"/>
  <c r="G11" i="81" l="1"/>
  <c r="G10" i="81"/>
  <c r="G19" i="81"/>
  <c r="G18" i="81"/>
  <c r="G21" i="81"/>
  <c r="G13" i="81"/>
  <c r="G22" i="81"/>
  <c r="L23" i="81"/>
  <c r="G20" i="81"/>
  <c r="G16" i="81"/>
  <c r="G14" i="81"/>
  <c r="G15" i="81"/>
  <c r="G20" i="82"/>
  <c r="G11" i="82"/>
  <c r="G10" i="82"/>
  <c r="G23" i="82"/>
  <c r="G13" i="82"/>
  <c r="G16" i="82"/>
  <c r="G21" i="82"/>
  <c r="G22" i="82"/>
  <c r="G18" i="82"/>
  <c r="G12" i="82"/>
  <c r="G17" i="82"/>
  <c r="G24" i="82"/>
  <c r="G14" i="82"/>
  <c r="K23" i="81"/>
  <c r="K24" i="82"/>
  <c r="K19" i="82"/>
  <c r="K13" i="82"/>
  <c r="K20" i="82"/>
  <c r="K22" i="82"/>
  <c r="K21" i="82"/>
  <c r="K18" i="82"/>
  <c r="K11" i="82"/>
  <c r="K17" i="82"/>
  <c r="K23" i="82"/>
  <c r="K10" i="82"/>
  <c r="L25" i="82"/>
  <c r="K12" i="82"/>
  <c r="G23" i="81" l="1"/>
  <c r="G25" i="82"/>
  <c r="K14" i="82"/>
  <c r="K25" i="82" s="1"/>
  <c r="F9" i="18" l="1"/>
  <c r="J17" i="22" l="1"/>
  <c r="H20" i="15" l="1"/>
  <c r="H19" i="15"/>
  <c r="H21" i="15"/>
  <c r="H18" i="15"/>
  <c r="E9" i="18" l="1"/>
  <c r="D9" i="18"/>
  <c r="D11" i="11" l="1"/>
  <c r="F11" i="11"/>
  <c r="D8" i="11"/>
  <c r="F8" i="11"/>
  <c r="J11" i="79"/>
  <c r="I11" i="79"/>
  <c r="H11" i="79"/>
  <c r="G11" i="79"/>
  <c r="D11" i="79"/>
  <c r="F11" i="79"/>
  <c r="E11" i="79"/>
  <c r="J9" i="23" l="1"/>
  <c r="J15" i="67" l="1"/>
  <c r="L11" i="79" l="1"/>
  <c r="K11" i="79"/>
  <c r="H11" i="58" l="1"/>
  <c r="O12" i="51"/>
  <c r="N12" i="51"/>
  <c r="I12" i="51"/>
  <c r="H12" i="51"/>
  <c r="O11" i="51"/>
  <c r="N11" i="51"/>
  <c r="I11" i="51"/>
  <c r="H11" i="51"/>
  <c r="O10" i="51"/>
  <c r="N10" i="51"/>
  <c r="I10" i="51"/>
  <c r="H10" i="51"/>
  <c r="M13" i="51"/>
  <c r="L13" i="51"/>
  <c r="K13" i="51"/>
  <c r="J13" i="51"/>
  <c r="G13" i="51"/>
  <c r="F13" i="51"/>
  <c r="E13" i="51"/>
  <c r="D13" i="51"/>
  <c r="H18" i="50"/>
  <c r="F17" i="50"/>
  <c r="D17" i="50"/>
  <c r="H16" i="50"/>
  <c r="H15" i="50"/>
  <c r="H14" i="50"/>
  <c r="F12" i="50"/>
  <c r="D12" i="50"/>
  <c r="H10" i="50"/>
  <c r="H9" i="50"/>
  <c r="F17" i="49"/>
  <c r="H16" i="49"/>
  <c r="H14" i="49"/>
  <c r="F12" i="49"/>
  <c r="H10" i="49"/>
  <c r="H9" i="49"/>
  <c r="I13" i="46"/>
  <c r="H13" i="46"/>
  <c r="G13" i="46"/>
  <c r="F13" i="46"/>
  <c r="F19" i="43"/>
  <c r="E19" i="43"/>
  <c r="D19" i="43"/>
  <c r="G18" i="43"/>
  <c r="G17" i="43"/>
  <c r="G16" i="43"/>
  <c r="G15" i="43"/>
  <c r="G12" i="43"/>
  <c r="G11" i="43"/>
  <c r="G10" i="43"/>
  <c r="G9" i="43"/>
  <c r="G8" i="43"/>
  <c r="D12" i="58"/>
  <c r="E9" i="58" s="1"/>
  <c r="H10" i="58"/>
  <c r="H9" i="58"/>
  <c r="F12" i="58"/>
  <c r="F20" i="50" l="1"/>
  <c r="M11" i="46"/>
  <c r="G19" i="50"/>
  <c r="D20" i="50"/>
  <c r="E19" i="50" s="1"/>
  <c r="M8" i="46"/>
  <c r="F19" i="49"/>
  <c r="G16" i="49" s="1"/>
  <c r="M9" i="46"/>
  <c r="M10" i="46"/>
  <c r="H17" i="50"/>
  <c r="H12" i="50"/>
  <c r="K13" i="46"/>
  <c r="J13" i="46"/>
  <c r="M12" i="46"/>
  <c r="G19" i="43"/>
  <c r="H18" i="43" s="1"/>
  <c r="G13" i="43"/>
  <c r="H11" i="43" s="1"/>
  <c r="N9" i="51"/>
  <c r="N13" i="51" s="1"/>
  <c r="O9" i="51"/>
  <c r="O13" i="51" s="1"/>
  <c r="H9" i="51"/>
  <c r="H13" i="51" s="1"/>
  <c r="I9" i="51"/>
  <c r="I13" i="51" s="1"/>
  <c r="H11" i="49"/>
  <c r="D17" i="49"/>
  <c r="D19" i="49" s="1"/>
  <c r="H12" i="49"/>
  <c r="G10" i="58"/>
  <c r="G11" i="58"/>
  <c r="H12" i="58"/>
  <c r="G9" i="58"/>
  <c r="G8" i="58"/>
  <c r="E11" i="58"/>
  <c r="H8" i="58"/>
  <c r="E10" i="58"/>
  <c r="E8" i="58"/>
  <c r="J31" i="35"/>
  <c r="F31" i="35"/>
  <c r="H9" i="43" l="1"/>
  <c r="H10" i="43"/>
  <c r="E15" i="50"/>
  <c r="E11" i="50"/>
  <c r="E10" i="50"/>
  <c r="E18" i="50"/>
  <c r="E16" i="50"/>
  <c r="E14" i="50"/>
  <c r="E17" i="50"/>
  <c r="E12" i="50"/>
  <c r="E9" i="50"/>
  <c r="G18" i="49"/>
  <c r="H19" i="49"/>
  <c r="E10" i="49"/>
  <c r="E9" i="49"/>
  <c r="H8" i="43"/>
  <c r="G17" i="49"/>
  <c r="G11" i="49"/>
  <c r="G14" i="49"/>
  <c r="M13" i="46"/>
  <c r="E12" i="58"/>
  <c r="G9" i="49"/>
  <c r="G12" i="49"/>
  <c r="G10" i="49"/>
  <c r="G15" i="49"/>
  <c r="G12" i="58"/>
  <c r="G9" i="50"/>
  <c r="G16" i="50"/>
  <c r="G17" i="50"/>
  <c r="G11" i="50"/>
  <c r="G15" i="50"/>
  <c r="G10" i="50"/>
  <c r="G14" i="50"/>
  <c r="G18" i="50"/>
  <c r="G12" i="50"/>
  <c r="H15" i="43"/>
  <c r="H16" i="43"/>
  <c r="H17" i="43"/>
  <c r="H12" i="43"/>
  <c r="H20" i="50"/>
  <c r="E14" i="49"/>
  <c r="E18" i="49"/>
  <c r="E15" i="49"/>
  <c r="E12" i="49"/>
  <c r="E11" i="49"/>
  <c r="E17" i="49"/>
  <c r="H17" i="49"/>
  <c r="E16" i="49"/>
  <c r="H13" i="43" l="1"/>
  <c r="E20" i="50"/>
  <c r="G19" i="49"/>
  <c r="G20" i="50"/>
  <c r="H19" i="43"/>
  <c r="E19" i="49"/>
  <c r="M10" i="35"/>
  <c r="L10" i="35"/>
  <c r="H7" i="31"/>
  <c r="H9" i="29"/>
  <c r="L9" i="23" l="1"/>
  <c r="K9" i="23"/>
  <c r="J8" i="68"/>
  <c r="K8" i="16"/>
  <c r="J8" i="16"/>
  <c r="K9" i="14"/>
  <c r="H9" i="13"/>
  <c r="K9" i="10" l="1"/>
  <c r="J9" i="10"/>
  <c r="K8" i="9"/>
  <c r="J8" i="9"/>
  <c r="N8" i="7"/>
  <c r="M8" i="7"/>
  <c r="K9" i="6"/>
  <c r="K8" i="4"/>
  <c r="H10" i="27" l="1"/>
  <c r="I18" i="36" l="1"/>
  <c r="H18" i="36"/>
  <c r="J24" i="36"/>
  <c r="F24" i="36"/>
  <c r="E23" i="36"/>
  <c r="D23" i="36"/>
  <c r="J22" i="36"/>
  <c r="F22" i="36"/>
  <c r="J21" i="36"/>
  <c r="F21" i="36"/>
  <c r="J20" i="36"/>
  <c r="F20" i="36"/>
  <c r="F17" i="36"/>
  <c r="F16" i="36"/>
  <c r="F15" i="36"/>
  <c r="F14" i="36"/>
  <c r="E13" i="36"/>
  <c r="E18" i="36" s="1"/>
  <c r="D13" i="36"/>
  <c r="D18" i="36" s="1"/>
  <c r="J12" i="36"/>
  <c r="F12" i="36"/>
  <c r="J11" i="36"/>
  <c r="F11" i="36"/>
  <c r="J10" i="36"/>
  <c r="F10" i="36"/>
  <c r="J9" i="36"/>
  <c r="F9" i="36"/>
  <c r="H11" i="57"/>
  <c r="H10" i="57"/>
  <c r="H9" i="57"/>
  <c r="H8" i="57"/>
  <c r="L9" i="36" l="1"/>
  <c r="L15" i="36"/>
  <c r="L24" i="36"/>
  <c r="J23" i="36"/>
  <c r="K22" i="36" s="1"/>
  <c r="J13" i="36"/>
  <c r="J18" i="36" s="1"/>
  <c r="K9" i="36" s="1"/>
  <c r="L12" i="36"/>
  <c r="L14" i="36"/>
  <c r="L21" i="36"/>
  <c r="L20" i="36"/>
  <c r="L10" i="36"/>
  <c r="L16" i="36"/>
  <c r="F23" i="36"/>
  <c r="L11" i="36"/>
  <c r="F13" i="36"/>
  <c r="L17" i="36"/>
  <c r="L22" i="36"/>
  <c r="D12" i="57"/>
  <c r="F12" i="57"/>
  <c r="K20" i="36" l="1"/>
  <c r="K21" i="36"/>
  <c r="K14" i="36"/>
  <c r="K13" i="36"/>
  <c r="G20" i="36"/>
  <c r="G22" i="36"/>
  <c r="K10" i="36"/>
  <c r="K15" i="36"/>
  <c r="L13" i="36"/>
  <c r="K17" i="36"/>
  <c r="K11" i="36"/>
  <c r="L23" i="36"/>
  <c r="G21" i="36"/>
  <c r="K12" i="36"/>
  <c r="F18" i="36"/>
  <c r="G13" i="36" s="1"/>
  <c r="K16" i="36"/>
  <c r="H12" i="57"/>
  <c r="G10" i="57"/>
  <c r="G9" i="57"/>
  <c r="E9" i="57"/>
  <c r="E10" i="57"/>
  <c r="E11" i="57"/>
  <c r="E8" i="57"/>
  <c r="G8" i="57"/>
  <c r="G11" i="57"/>
  <c r="K23" i="36" l="1"/>
  <c r="G23" i="36"/>
  <c r="G12" i="57"/>
  <c r="K18" i="36"/>
  <c r="G15" i="36"/>
  <c r="G9" i="36"/>
  <c r="G12" i="36"/>
  <c r="G16" i="36"/>
  <c r="G17" i="36"/>
  <c r="G11" i="36"/>
  <c r="G10" i="36"/>
  <c r="G14" i="36"/>
  <c r="L18" i="36"/>
  <c r="G18" i="36" l="1"/>
  <c r="M15" i="41"/>
  <c r="L15" i="41"/>
  <c r="I15" i="41"/>
  <c r="H15" i="41"/>
  <c r="E15" i="41"/>
  <c r="F13" i="41" s="1"/>
  <c r="N14" i="41"/>
  <c r="N13" i="41"/>
  <c r="N12" i="41"/>
  <c r="N11" i="41"/>
  <c r="N10" i="41"/>
  <c r="N9" i="41"/>
  <c r="F22" i="40"/>
  <c r="E22" i="40"/>
  <c r="D22" i="40"/>
  <c r="G21" i="40"/>
  <c r="G20" i="40"/>
  <c r="G19" i="40"/>
  <c r="G18" i="40"/>
  <c r="G17" i="40"/>
  <c r="G16" i="40"/>
  <c r="F14" i="40"/>
  <c r="E14" i="40"/>
  <c r="D14" i="40"/>
  <c r="G13" i="40"/>
  <c r="G12" i="40"/>
  <c r="G11" i="40"/>
  <c r="G10" i="40"/>
  <c r="G9" i="40"/>
  <c r="N15" i="41" l="1"/>
  <c r="E23" i="40"/>
  <c r="G22" i="40"/>
  <c r="H21" i="40" s="1"/>
  <c r="F23" i="40"/>
  <c r="G14" i="40"/>
  <c r="H13" i="40" s="1"/>
  <c r="D23" i="40"/>
  <c r="F10" i="41"/>
  <c r="F14" i="41"/>
  <c r="F12" i="41"/>
  <c r="F9" i="41"/>
  <c r="F11" i="41"/>
  <c r="H16" i="40" l="1"/>
  <c r="H18" i="40"/>
  <c r="H17" i="40"/>
  <c r="H19" i="40"/>
  <c r="H20" i="40"/>
  <c r="H12" i="40"/>
  <c r="H10" i="40"/>
  <c r="H9" i="40"/>
  <c r="G23" i="40"/>
  <c r="H11" i="40"/>
  <c r="F15" i="41"/>
  <c r="H22" i="40" l="1"/>
  <c r="H14" i="40"/>
  <c r="H10" i="39"/>
  <c r="G10" i="39"/>
  <c r="E10" i="39"/>
  <c r="D10" i="39"/>
  <c r="I9" i="39"/>
  <c r="F9" i="39"/>
  <c r="I8" i="39"/>
  <c r="F8" i="39"/>
  <c r="F10" i="39" l="1"/>
  <c r="J9" i="39"/>
  <c r="I10" i="39"/>
  <c r="J8" i="39"/>
  <c r="J10" i="39" l="1"/>
  <c r="K21" i="69"/>
  <c r="K20" i="69"/>
  <c r="K19" i="69"/>
  <c r="L9" i="67" l="1"/>
  <c r="L10" i="67"/>
  <c r="L13" i="67"/>
  <c r="L8" i="67"/>
  <c r="I9" i="67"/>
  <c r="I10" i="67"/>
  <c r="I13" i="67"/>
  <c r="I14" i="67"/>
  <c r="I8" i="67"/>
  <c r="F9" i="67"/>
  <c r="F10" i="67"/>
  <c r="F12" i="67"/>
  <c r="F13" i="67"/>
  <c r="F14" i="67"/>
  <c r="F8" i="67"/>
  <c r="L10" i="69"/>
  <c r="L11" i="69"/>
  <c r="L14" i="69"/>
  <c r="L15" i="69"/>
  <c r="L16" i="69"/>
  <c r="I10" i="69"/>
  <c r="I11" i="69"/>
  <c r="I14" i="69"/>
  <c r="I15" i="69"/>
  <c r="I16" i="69"/>
  <c r="I9" i="69"/>
  <c r="F15" i="69"/>
  <c r="F16" i="69"/>
  <c r="F14" i="69"/>
  <c r="F10" i="69"/>
  <c r="F11" i="69"/>
  <c r="F9" i="69"/>
  <c r="L14" i="22"/>
  <c r="L15" i="22"/>
  <c r="L16" i="22"/>
  <c r="L13" i="22"/>
  <c r="L9" i="22"/>
  <c r="L10" i="22"/>
  <c r="L11" i="22"/>
  <c r="L8" i="22"/>
  <c r="I9" i="22"/>
  <c r="I10" i="22"/>
  <c r="I11" i="22"/>
  <c r="I13" i="22"/>
  <c r="I14" i="22"/>
  <c r="I15" i="22"/>
  <c r="I16" i="22"/>
  <c r="I8" i="22"/>
  <c r="F14" i="22"/>
  <c r="F16" i="22"/>
  <c r="F13" i="22"/>
  <c r="F10" i="22"/>
  <c r="F11" i="22"/>
  <c r="F9" i="22"/>
  <c r="F8" i="22"/>
  <c r="F9" i="54"/>
  <c r="E9" i="54"/>
  <c r="D9" i="54"/>
  <c r="J10" i="14"/>
  <c r="J9" i="14"/>
  <c r="G9" i="13"/>
  <c r="G10" i="13"/>
  <c r="J9" i="6"/>
  <c r="J8" i="4"/>
  <c r="K8" i="32" l="1"/>
  <c r="J8" i="32"/>
  <c r="H8" i="31"/>
  <c r="E9" i="31"/>
  <c r="G8" i="31"/>
  <c r="G7" i="31"/>
  <c r="F9" i="31"/>
  <c r="E19" i="30"/>
  <c r="F19" i="30"/>
  <c r="E18" i="30"/>
  <c r="F18" i="30"/>
  <c r="E17" i="30"/>
  <c r="F17" i="30"/>
  <c r="E16" i="30"/>
  <c r="F16" i="30"/>
  <c r="D19" i="30"/>
  <c r="D18" i="30"/>
  <c r="D17" i="30"/>
  <c r="D16" i="30"/>
  <c r="H9" i="28"/>
  <c r="K12" i="69" l="1"/>
  <c r="K17" i="69"/>
  <c r="K22" i="69"/>
  <c r="G12" i="69"/>
  <c r="G17" i="69"/>
  <c r="G19" i="69"/>
  <c r="G20" i="69"/>
  <c r="G21" i="69"/>
  <c r="E12" i="69"/>
  <c r="E17" i="69"/>
  <c r="E19" i="69"/>
  <c r="E20" i="69"/>
  <c r="E21" i="69"/>
  <c r="H12" i="69"/>
  <c r="J12" i="69"/>
  <c r="H17" i="69"/>
  <c r="J17" i="69"/>
  <c r="H19" i="69"/>
  <c r="J19" i="69"/>
  <c r="L19" i="69" s="1"/>
  <c r="H20" i="69"/>
  <c r="J20" i="69"/>
  <c r="L20" i="69" s="1"/>
  <c r="H21" i="69"/>
  <c r="J21" i="69"/>
  <c r="L21" i="69" s="1"/>
  <c r="K9" i="68"/>
  <c r="K11" i="68"/>
  <c r="K12" i="68"/>
  <c r="K13" i="68"/>
  <c r="K14" i="68"/>
  <c r="D21" i="69"/>
  <c r="D20" i="69"/>
  <c r="D19" i="69"/>
  <c r="D17" i="69"/>
  <c r="D12" i="69"/>
  <c r="I21" i="69" l="1"/>
  <c r="I19" i="69"/>
  <c r="I12" i="69"/>
  <c r="E22" i="69"/>
  <c r="I17" i="69"/>
  <c r="G22" i="69"/>
  <c r="I20" i="69"/>
  <c r="D22" i="69"/>
  <c r="F22" i="69" s="1"/>
  <c r="L17" i="69"/>
  <c r="L12" i="69"/>
  <c r="F17" i="69"/>
  <c r="F21" i="69"/>
  <c r="F12" i="69"/>
  <c r="F20" i="69"/>
  <c r="F19" i="69"/>
  <c r="H22" i="69"/>
  <c r="J22" i="69"/>
  <c r="L22" i="69" s="1"/>
  <c r="K8" i="68"/>
  <c r="J9" i="68"/>
  <c r="J10" i="68"/>
  <c r="J11" i="68"/>
  <c r="J12" i="68"/>
  <c r="J13" i="68"/>
  <c r="J14" i="68"/>
  <c r="H15" i="68"/>
  <c r="F15" i="68"/>
  <c r="G12" i="68" s="1"/>
  <c r="D15" i="68"/>
  <c r="E11" i="68" s="1"/>
  <c r="I22" i="69" l="1"/>
  <c r="G13" i="68"/>
  <c r="G9" i="68"/>
  <c r="K15" i="68"/>
  <c r="G14" i="68"/>
  <c r="E10" i="68"/>
  <c r="G11" i="68"/>
  <c r="J15" i="68"/>
  <c r="E9" i="68"/>
  <c r="E14" i="68"/>
  <c r="E13" i="68"/>
  <c r="G8" i="68"/>
  <c r="G10" i="68"/>
  <c r="E12" i="68"/>
  <c r="E8" i="68"/>
  <c r="I13" i="68"/>
  <c r="I11" i="68"/>
  <c r="I8" i="68"/>
  <c r="I10" i="68"/>
  <c r="I14" i="68"/>
  <c r="I9" i="68"/>
  <c r="I12" i="68"/>
  <c r="K17" i="22"/>
  <c r="H17" i="22"/>
  <c r="G17" i="22"/>
  <c r="H11" i="67"/>
  <c r="G11" i="67"/>
  <c r="E11" i="67"/>
  <c r="D11" i="67"/>
  <c r="K11" i="67"/>
  <c r="E17" i="22"/>
  <c r="D17" i="22"/>
  <c r="E15" i="67"/>
  <c r="D15" i="67"/>
  <c r="G15" i="68" l="1"/>
  <c r="E15" i="68"/>
  <c r="I11" i="67"/>
  <c r="D16" i="67"/>
  <c r="F11" i="67"/>
  <c r="F15" i="67"/>
  <c r="E16" i="67"/>
  <c r="L17" i="22"/>
  <c r="I17" i="22"/>
  <c r="F17" i="22"/>
  <c r="I15" i="68"/>
  <c r="H15" i="67"/>
  <c r="G15" i="67"/>
  <c r="G16" i="67" s="1"/>
  <c r="J11" i="67"/>
  <c r="K15" i="67"/>
  <c r="K16" i="67" l="1"/>
  <c r="F16" i="67"/>
  <c r="L15" i="67"/>
  <c r="I15" i="67"/>
  <c r="H16" i="67"/>
  <c r="I16" i="67" s="1"/>
  <c r="J16" i="67"/>
  <c r="L11" i="67"/>
  <c r="K12" i="22"/>
  <c r="K18" i="22" s="1"/>
  <c r="J12" i="22"/>
  <c r="H12" i="22"/>
  <c r="G12" i="22"/>
  <c r="G18" i="22" s="1"/>
  <c r="E12" i="22"/>
  <c r="D12" i="22"/>
  <c r="D18" i="22" s="1"/>
  <c r="L16" i="67" l="1"/>
  <c r="I12" i="22"/>
  <c r="L12" i="22"/>
  <c r="E18" i="22"/>
  <c r="F18" i="22" s="1"/>
  <c r="F12" i="22"/>
  <c r="H18" i="22"/>
  <c r="I18" i="22" s="1"/>
  <c r="J18" i="22"/>
  <c r="L18" i="22" s="1"/>
  <c r="H12" i="16" l="1"/>
  <c r="I10" i="16" l="1"/>
  <c r="I11" i="16"/>
  <c r="I8" i="16"/>
  <c r="E11" i="13"/>
  <c r="K8" i="11"/>
  <c r="H10" i="10"/>
  <c r="D14" i="6"/>
  <c r="F14" i="6"/>
  <c r="H14" i="6"/>
  <c r="I12" i="16" l="1"/>
  <c r="K10" i="16"/>
  <c r="K11" i="16"/>
  <c r="J10" i="16"/>
  <c r="J11" i="16"/>
  <c r="H10" i="15"/>
  <c r="H11" i="15"/>
  <c r="H12" i="15"/>
  <c r="H14" i="15"/>
  <c r="H15" i="15"/>
  <c r="H16" i="15"/>
  <c r="H17" i="15"/>
  <c r="H25" i="15"/>
  <c r="H26" i="15"/>
  <c r="F24" i="15"/>
  <c r="F9" i="15"/>
  <c r="F8" i="15" l="1"/>
  <c r="F7" i="15" s="1"/>
  <c r="E24" i="15"/>
  <c r="H24" i="15" s="1"/>
  <c r="D24" i="15"/>
  <c r="E9" i="15"/>
  <c r="H9" i="15" s="1"/>
  <c r="D9" i="15"/>
  <c r="D8" i="15" s="1"/>
  <c r="D7" i="15" l="1"/>
  <c r="E8" i="15"/>
  <c r="E7" i="15" s="1"/>
  <c r="H7" i="15" s="1"/>
  <c r="H8" i="15"/>
  <c r="G9" i="15"/>
  <c r="G10" i="15"/>
  <c r="G11" i="15"/>
  <c r="G12" i="15"/>
  <c r="G14" i="15"/>
  <c r="G15" i="15"/>
  <c r="G16" i="15"/>
  <c r="G17" i="15"/>
  <c r="G18" i="15"/>
  <c r="G19" i="15"/>
  <c r="G20" i="15"/>
  <c r="G21" i="15"/>
  <c r="G24" i="15"/>
  <c r="G25" i="15"/>
  <c r="G26" i="15"/>
  <c r="F10" i="10"/>
  <c r="G7" i="15" l="1"/>
  <c r="G8" i="15"/>
  <c r="D9" i="31"/>
  <c r="D31" i="35" l="1"/>
  <c r="F14" i="32"/>
  <c r="F11" i="32"/>
  <c r="D14" i="32"/>
  <c r="D11" i="32"/>
  <c r="H16" i="29"/>
  <c r="I10" i="27"/>
  <c r="F12" i="16"/>
  <c r="G13" i="54"/>
  <c r="G9" i="54"/>
  <c r="G10" i="54"/>
  <c r="G11" i="54"/>
  <c r="G8" i="54"/>
  <c r="F11" i="14"/>
  <c r="G10" i="14" s="1"/>
  <c r="D11" i="14"/>
  <c r="E10" i="14" s="1"/>
  <c r="D11" i="13"/>
  <c r="G11" i="13" s="1"/>
  <c r="J14" i="12"/>
  <c r="J13" i="12"/>
  <c r="J12" i="12"/>
  <c r="J11" i="12"/>
  <c r="J10" i="12"/>
  <c r="J9" i="12"/>
  <c r="J8" i="12"/>
  <c r="J11" i="11"/>
  <c r="J9" i="11"/>
  <c r="J10" i="11"/>
  <c r="J13" i="11"/>
  <c r="J8" i="11"/>
  <c r="J11" i="10"/>
  <c r="J12" i="10"/>
  <c r="J13" i="10"/>
  <c r="J10" i="10"/>
  <c r="J9" i="9"/>
  <c r="J10" i="9"/>
  <c r="J11" i="9"/>
  <c r="J12" i="9"/>
  <c r="F13" i="9"/>
  <c r="G12" i="9" s="1"/>
  <c r="D13" i="9"/>
  <c r="E10" i="9" s="1"/>
  <c r="D10" i="7"/>
  <c r="D15" i="32" l="1"/>
  <c r="E12" i="32" s="1"/>
  <c r="F15" i="32"/>
  <c r="G8" i="32" s="1"/>
  <c r="K12" i="16"/>
  <c r="J11" i="14"/>
  <c r="E8" i="9"/>
  <c r="J13" i="9"/>
  <c r="E9" i="14"/>
  <c r="E11" i="14" s="1"/>
  <c r="G9" i="14"/>
  <c r="G11" i="14" s="1"/>
  <c r="E12" i="9"/>
  <c r="G10" i="9"/>
  <c r="E9" i="9"/>
  <c r="G9" i="9"/>
  <c r="G8" i="9"/>
  <c r="E11" i="9"/>
  <c r="G11" i="9"/>
  <c r="E9" i="32" l="1"/>
  <c r="E11" i="32"/>
  <c r="E8" i="32"/>
  <c r="E10" i="32"/>
  <c r="E13" i="32"/>
  <c r="E14" i="32"/>
  <c r="E13" i="9"/>
  <c r="G13" i="9"/>
  <c r="G11" i="32"/>
  <c r="G10" i="32"/>
  <c r="G14" i="32"/>
  <c r="G12" i="32"/>
  <c r="G13" i="32"/>
  <c r="G9" i="32"/>
  <c r="E15" i="32" l="1"/>
  <c r="G15" i="32"/>
  <c r="F15" i="12" l="1"/>
  <c r="D15" i="12"/>
  <c r="E9" i="12" s="1"/>
  <c r="F14" i="11"/>
  <c r="D14" i="11"/>
  <c r="F14" i="10"/>
  <c r="D14" i="10"/>
  <c r="J14" i="10" l="1"/>
  <c r="J15" i="12"/>
  <c r="E8" i="12"/>
  <c r="E12" i="12"/>
  <c r="E11" i="12"/>
  <c r="G12" i="12"/>
  <c r="G8" i="12"/>
  <c r="G11" i="12"/>
  <c r="E14" i="12"/>
  <c r="E10" i="12"/>
  <c r="G14" i="12"/>
  <c r="G10" i="12"/>
  <c r="E13" i="12"/>
  <c r="G13" i="12"/>
  <c r="G9" i="12"/>
  <c r="J14" i="11"/>
  <c r="E12" i="10"/>
  <c r="E9" i="10"/>
  <c r="E13" i="10"/>
  <c r="E10" i="10"/>
  <c r="E11" i="10"/>
  <c r="D12" i="8"/>
  <c r="G12" i="8"/>
  <c r="F12" i="8"/>
  <c r="I12" i="8"/>
  <c r="L12" i="8"/>
  <c r="J10" i="7"/>
  <c r="G10" i="7"/>
  <c r="M9" i="7"/>
  <c r="H10" i="7"/>
  <c r="E10" i="7"/>
  <c r="J21" i="6"/>
  <c r="J22" i="6"/>
  <c r="J24" i="6"/>
  <c r="J19" i="6"/>
  <c r="D25" i="6"/>
  <c r="F25" i="6"/>
  <c r="J10" i="6"/>
  <c r="J11" i="6"/>
  <c r="J12" i="6"/>
  <c r="J13" i="6"/>
  <c r="J14" i="6"/>
  <c r="J15" i="6"/>
  <c r="J16" i="6"/>
  <c r="D17" i="6"/>
  <c r="F17" i="6"/>
  <c r="G12" i="6" s="1"/>
  <c r="J9" i="4"/>
  <c r="J10" i="4"/>
  <c r="J11" i="4"/>
  <c r="F12" i="4"/>
  <c r="D12" i="4"/>
  <c r="G8" i="4" l="1"/>
  <c r="G11" i="4"/>
  <c r="G9" i="4"/>
  <c r="G10" i="4"/>
  <c r="E11" i="8"/>
  <c r="E10" i="8"/>
  <c r="E9" i="8"/>
  <c r="E8" i="8"/>
  <c r="E15" i="12"/>
  <c r="J17" i="6"/>
  <c r="G15" i="12"/>
  <c r="E14" i="10"/>
  <c r="H10" i="8"/>
  <c r="H11" i="8"/>
  <c r="H9" i="8"/>
  <c r="H8" i="8"/>
  <c r="F9" i="7"/>
  <c r="F8" i="7"/>
  <c r="I9" i="7"/>
  <c r="I8" i="7"/>
  <c r="M10" i="7"/>
  <c r="J25" i="6"/>
  <c r="G20" i="6"/>
  <c r="G19" i="6"/>
  <c r="G21" i="6"/>
  <c r="G22" i="6"/>
  <c r="G24" i="6"/>
  <c r="E20" i="6"/>
  <c r="E24" i="6"/>
  <c r="E21" i="6"/>
  <c r="E19" i="6"/>
  <c r="E22" i="6"/>
  <c r="G16" i="6"/>
  <c r="G11" i="6"/>
  <c r="G13" i="6"/>
  <c r="G9" i="6"/>
  <c r="G14" i="6"/>
  <c r="G10" i="6"/>
  <c r="G15" i="6"/>
  <c r="E13" i="6"/>
  <c r="E10" i="6"/>
  <c r="E14" i="6"/>
  <c r="E16" i="6"/>
  <c r="E11" i="6"/>
  <c r="E15" i="6"/>
  <c r="E9" i="6"/>
  <c r="E12" i="6"/>
  <c r="J12" i="4"/>
  <c r="E11" i="4"/>
  <c r="E9" i="4"/>
  <c r="E8" i="4"/>
  <c r="E10" i="4"/>
  <c r="I10" i="7" l="1"/>
  <c r="E12" i="8"/>
  <c r="F10" i="7"/>
  <c r="E12" i="4"/>
  <c r="H12" i="8"/>
  <c r="G25" i="6"/>
  <c r="E25" i="6"/>
  <c r="G17" i="6"/>
  <c r="E17" i="6"/>
  <c r="G12" i="4"/>
  <c r="H25" i="6" l="1"/>
  <c r="F16" i="23" l="1"/>
  <c r="E16" i="23"/>
  <c r="D16" i="23"/>
  <c r="D12" i="16" l="1"/>
  <c r="J12" i="16" s="1"/>
  <c r="E9" i="16" l="1"/>
  <c r="E10" i="16"/>
  <c r="E11" i="16"/>
  <c r="E8" i="16"/>
  <c r="E12" i="16" l="1"/>
  <c r="F21" i="35"/>
  <c r="F15" i="35"/>
  <c r="D21" i="35"/>
  <c r="D15" i="35"/>
  <c r="G14" i="35" l="1"/>
  <c r="G11" i="35"/>
  <c r="G10" i="35"/>
  <c r="F26" i="35"/>
  <c r="G13" i="35"/>
  <c r="G12" i="35"/>
  <c r="E11" i="35"/>
  <c r="E10" i="35"/>
  <c r="E12" i="35"/>
  <c r="E14" i="35"/>
  <c r="D26" i="35"/>
  <c r="E13" i="35"/>
  <c r="E17" i="35"/>
  <c r="E18" i="35"/>
  <c r="E19" i="35"/>
  <c r="E20" i="35"/>
  <c r="G17" i="35"/>
  <c r="G18" i="35"/>
  <c r="G20" i="35"/>
  <c r="G19" i="35"/>
  <c r="G15" i="35" l="1"/>
  <c r="G21" i="35"/>
  <c r="E15" i="35"/>
  <c r="E21" i="35"/>
  <c r="G10" i="10"/>
  <c r="G11" i="10"/>
  <c r="G12" i="10"/>
  <c r="G13" i="10"/>
  <c r="G9" i="10"/>
  <c r="G9" i="11"/>
  <c r="G10" i="11"/>
  <c r="G12" i="11"/>
  <c r="G13" i="11"/>
  <c r="E9" i="11"/>
  <c r="E10" i="11"/>
  <c r="E12" i="11"/>
  <c r="E13" i="11"/>
  <c r="H13" i="9"/>
  <c r="I10" i="9" s="1"/>
  <c r="G14" i="10" l="1"/>
  <c r="E11" i="11"/>
  <c r="G8" i="11"/>
  <c r="G11" i="11"/>
  <c r="G14" i="11" s="1"/>
  <c r="E8" i="11"/>
  <c r="I11" i="9"/>
  <c r="I8" i="9"/>
  <c r="I12" i="9"/>
  <c r="I9" i="9"/>
  <c r="J12" i="8"/>
  <c r="K9" i="8" s="1"/>
  <c r="N9" i="7"/>
  <c r="H12" i="4"/>
  <c r="K10" i="7"/>
  <c r="E14" i="11" l="1"/>
  <c r="I13" i="9"/>
  <c r="L9" i="7"/>
  <c r="L8" i="7"/>
  <c r="N10" i="7"/>
  <c r="I8" i="4"/>
  <c r="I9" i="4"/>
  <c r="I10" i="4"/>
  <c r="I11" i="4"/>
  <c r="K11" i="8"/>
  <c r="K10" i="8"/>
  <c r="K8" i="8"/>
  <c r="K25" i="6"/>
  <c r="K21" i="6"/>
  <c r="K22" i="6"/>
  <c r="K24" i="6"/>
  <c r="K19" i="6"/>
  <c r="I20" i="6"/>
  <c r="I21" i="6"/>
  <c r="I22" i="6"/>
  <c r="I24" i="6"/>
  <c r="I19" i="6"/>
  <c r="K10" i="6"/>
  <c r="K11" i="6"/>
  <c r="K12" i="6"/>
  <c r="K13" i="6"/>
  <c r="K15" i="6"/>
  <c r="K16" i="6"/>
  <c r="H17" i="6"/>
  <c r="I12" i="6" s="1"/>
  <c r="K12" i="8" l="1"/>
  <c r="L10" i="7"/>
  <c r="K14" i="6"/>
  <c r="I25" i="6"/>
  <c r="I12" i="4"/>
  <c r="I15" i="6"/>
  <c r="I11" i="6"/>
  <c r="I13" i="6"/>
  <c r="K17" i="6"/>
  <c r="I14" i="6"/>
  <c r="I10" i="6"/>
  <c r="I9" i="6"/>
  <c r="I16" i="6"/>
  <c r="K9" i="4"/>
  <c r="K10" i="4"/>
  <c r="K11" i="4"/>
  <c r="K12" i="4"/>
  <c r="I17" i="6" l="1"/>
  <c r="M18" i="35" l="1"/>
  <c r="M19" i="35"/>
  <c r="M20" i="35"/>
  <c r="M17" i="35"/>
  <c r="L18" i="35"/>
  <c r="L19" i="35"/>
  <c r="L17" i="35"/>
  <c r="M11" i="35"/>
  <c r="M12" i="35"/>
  <c r="M13" i="35"/>
  <c r="M14" i="35"/>
  <c r="L11" i="35"/>
  <c r="L12" i="35"/>
  <c r="L13" i="35"/>
  <c r="L14" i="35"/>
  <c r="J21" i="35"/>
  <c r="J15" i="35"/>
  <c r="H21" i="35"/>
  <c r="I20" i="35" s="1"/>
  <c r="H15" i="35"/>
  <c r="I13" i="35" s="1"/>
  <c r="K9" i="32"/>
  <c r="K10" i="32"/>
  <c r="K12" i="32"/>
  <c r="K13" i="32"/>
  <c r="J9" i="32"/>
  <c r="J10" i="32"/>
  <c r="J11" i="32"/>
  <c r="J12" i="32"/>
  <c r="J13" i="32"/>
  <c r="J14" i="32"/>
  <c r="J15" i="32"/>
  <c r="H11" i="32"/>
  <c r="H14" i="32"/>
  <c r="K14" i="32" s="1"/>
  <c r="H10" i="29"/>
  <c r="H11" i="29"/>
  <c r="H14" i="29"/>
  <c r="H15" i="29"/>
  <c r="H17" i="29"/>
  <c r="H18" i="29"/>
  <c r="F19" i="29"/>
  <c r="D19" i="29"/>
  <c r="F12" i="29"/>
  <c r="D12" i="29"/>
  <c r="H10" i="28"/>
  <c r="H11" i="28"/>
  <c r="H14" i="28"/>
  <c r="H15" i="28"/>
  <c r="H16" i="28"/>
  <c r="F17" i="28"/>
  <c r="D17" i="28"/>
  <c r="F12" i="28"/>
  <c r="D12" i="28"/>
  <c r="J26" i="35" l="1"/>
  <c r="M26" i="35" s="1"/>
  <c r="H26" i="35"/>
  <c r="L26" i="35" s="1"/>
  <c r="H15" i="32"/>
  <c r="I10" i="35"/>
  <c r="K19" i="35"/>
  <c r="K13" i="35"/>
  <c r="F20" i="29"/>
  <c r="M21" i="35"/>
  <c r="H17" i="28"/>
  <c r="H12" i="28"/>
  <c r="I17" i="35"/>
  <c r="I18" i="35"/>
  <c r="I19" i="35"/>
  <c r="I14" i="35"/>
  <c r="L21" i="35"/>
  <c r="H19" i="29"/>
  <c r="D20" i="29"/>
  <c r="D18" i="28"/>
  <c r="E15" i="28" s="1"/>
  <c r="F18" i="28"/>
  <c r="M15" i="35"/>
  <c r="K11" i="32"/>
  <c r="H12" i="29"/>
  <c r="I11" i="35"/>
  <c r="I12" i="35"/>
  <c r="K20" i="35"/>
  <c r="K17" i="35"/>
  <c r="K14" i="35"/>
  <c r="K12" i="35"/>
  <c r="K18" i="35"/>
  <c r="L15" i="35"/>
  <c r="K10" i="35"/>
  <c r="K11" i="35"/>
  <c r="G16" i="28" l="1"/>
  <c r="G10" i="28"/>
  <c r="G12" i="29"/>
  <c r="G9" i="29"/>
  <c r="G11" i="29"/>
  <c r="G10" i="29"/>
  <c r="I14" i="32"/>
  <c r="I12" i="32"/>
  <c r="I13" i="32"/>
  <c r="I10" i="32"/>
  <c r="I11" i="32"/>
  <c r="K15" i="32"/>
  <c r="I9" i="32"/>
  <c r="E10" i="28"/>
  <c r="E9" i="28"/>
  <c r="E17" i="29"/>
  <c r="E10" i="29"/>
  <c r="E19" i="29"/>
  <c r="E9" i="29"/>
  <c r="E14" i="29"/>
  <c r="E18" i="29"/>
  <c r="E15" i="29"/>
  <c r="E11" i="29"/>
  <c r="E16" i="29"/>
  <c r="E12" i="29"/>
  <c r="I15" i="35"/>
  <c r="I8" i="32"/>
  <c r="G11" i="28"/>
  <c r="K15" i="35"/>
  <c r="I21" i="35"/>
  <c r="K21" i="35"/>
  <c r="G14" i="28"/>
  <c r="E11" i="28"/>
  <c r="E14" i="28"/>
  <c r="E16" i="28"/>
  <c r="G9" i="28"/>
  <c r="G17" i="28"/>
  <c r="E12" i="28"/>
  <c r="G15" i="28"/>
  <c r="H18" i="28"/>
  <c r="G12" i="28"/>
  <c r="E17" i="28"/>
  <c r="H20" i="29"/>
  <c r="G17" i="29"/>
  <c r="G16" i="29"/>
  <c r="G14" i="29"/>
  <c r="G19" i="29"/>
  <c r="G15" i="29"/>
  <c r="G18" i="29"/>
  <c r="I15" i="32" l="1"/>
  <c r="G20" i="29"/>
  <c r="G18" i="28"/>
  <c r="E20" i="29"/>
  <c r="E18" i="28"/>
  <c r="L10" i="23"/>
  <c r="L11" i="23"/>
  <c r="L13" i="23"/>
  <c r="L14" i="23"/>
  <c r="L15" i="23"/>
  <c r="K10" i="23"/>
  <c r="K11" i="23"/>
  <c r="K13" i="23"/>
  <c r="K14" i="23"/>
  <c r="K15" i="23"/>
  <c r="J10" i="23"/>
  <c r="J11" i="23"/>
  <c r="J12" i="23"/>
  <c r="J13" i="23"/>
  <c r="J14" i="23"/>
  <c r="J15" i="23"/>
  <c r="H16" i="23"/>
  <c r="K16" i="23" s="1"/>
  <c r="I16" i="23"/>
  <c r="L16" i="23" s="1"/>
  <c r="G16" i="23"/>
  <c r="J16" i="23" s="1"/>
  <c r="H13" i="54" l="1"/>
  <c r="H9" i="54"/>
  <c r="H10" i="54"/>
  <c r="H11" i="54"/>
  <c r="H8" i="54"/>
  <c r="F12" i="54"/>
  <c r="K10" i="14"/>
  <c r="H11" i="14"/>
  <c r="H10" i="13"/>
  <c r="F11" i="13"/>
  <c r="H11" i="13" s="1"/>
  <c r="K9" i="12"/>
  <c r="K10" i="12"/>
  <c r="K11" i="12"/>
  <c r="K12" i="12"/>
  <c r="K13" i="12"/>
  <c r="K14" i="12"/>
  <c r="K8" i="12"/>
  <c r="H15" i="12"/>
  <c r="K9" i="11"/>
  <c r="K10" i="11"/>
  <c r="K13" i="11"/>
  <c r="K11" i="11"/>
  <c r="K11" i="10"/>
  <c r="K12" i="10"/>
  <c r="K13" i="10"/>
  <c r="I9" i="14" l="1"/>
  <c r="I10" i="14"/>
  <c r="K11" i="14"/>
  <c r="K10" i="10"/>
  <c r="G11" i="16"/>
  <c r="G10" i="16"/>
  <c r="G8" i="16"/>
  <c r="I10" i="12"/>
  <c r="I14" i="12"/>
  <c r="I11" i="12"/>
  <c r="I12" i="12"/>
  <c r="I9" i="12"/>
  <c r="I13" i="12"/>
  <c r="I8" i="12"/>
  <c r="K15" i="12"/>
  <c r="H14" i="10"/>
  <c r="K9" i="9"/>
  <c r="K10" i="9"/>
  <c r="K11" i="9"/>
  <c r="K12" i="9"/>
  <c r="K13" i="9"/>
  <c r="G12" i="16" l="1"/>
  <c r="I11" i="14"/>
  <c r="I15" i="12"/>
  <c r="I13" i="10"/>
  <c r="I9" i="10"/>
  <c r="I12" i="10"/>
  <c r="I11" i="10"/>
  <c r="I10" i="10"/>
  <c r="I10" i="11"/>
  <c r="I12" i="11"/>
  <c r="I9" i="11"/>
  <c r="I13" i="11"/>
  <c r="K14" i="11"/>
  <c r="K14" i="10"/>
  <c r="I14" i="10" l="1"/>
  <c r="I8" i="11"/>
  <c r="I11" i="11"/>
  <c r="E14" i="54"/>
  <c r="D14" i="54"/>
  <c r="E12" i="54"/>
  <c r="D12" i="54"/>
  <c r="I14" i="11" l="1"/>
  <c r="F17" i="95"/>
  <c r="H17" i="95" s="1"/>
  <c r="H14" i="95"/>
</calcChain>
</file>

<file path=xl/sharedStrings.xml><?xml version="1.0" encoding="utf-8"?>
<sst xmlns="http://schemas.openxmlformats.org/spreadsheetml/2006/main" count="2191" uniqueCount="779">
  <si>
    <t xml:space="preserve">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</si>
  <si>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</si>
  <si>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</si>
  <si>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</si>
  <si>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</si>
  <si>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</t>
  </si>
  <si>
    <t>%</t>
  </si>
  <si>
    <t xml:space="preserve">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</si>
  <si>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</t>
  </si>
  <si>
    <t>(4/3)</t>
  </si>
  <si>
    <t xml:space="preserve">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</si>
  <si>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</t>
  </si>
  <si>
    <t>1.1.</t>
  </si>
  <si>
    <t>1.1.1.</t>
  </si>
  <si>
    <t>1.1.1.1.</t>
  </si>
  <si>
    <t>1.1.1.2.</t>
  </si>
  <si>
    <t>1.1.1.3.</t>
  </si>
  <si>
    <t>1.1.1.4.</t>
  </si>
  <si>
    <t>1.1.1.5.</t>
  </si>
  <si>
    <t>1.1.1.6.</t>
  </si>
  <si>
    <t>1.1.1.7.</t>
  </si>
  <si>
    <t>1.1.1.8.</t>
  </si>
  <si>
    <t>1.1.1.9.</t>
  </si>
  <si>
    <t>-</t>
  </si>
  <si>
    <t>1.1.1.10.</t>
  </si>
  <si>
    <t>1.1.1.11.</t>
  </si>
  <si>
    <t>1.1.1.12.</t>
  </si>
  <si>
    <t>1.1.1.13.</t>
  </si>
  <si>
    <t>1.1.2.</t>
  </si>
  <si>
    <t>1.2.</t>
  </si>
  <si>
    <t>1.2.1.</t>
  </si>
  <si>
    <t>1.2.2.</t>
  </si>
  <si>
    <t>1.2.3.</t>
  </si>
  <si>
    <t>1.2.4.</t>
  </si>
  <si>
    <t>1.2.5.</t>
  </si>
  <si>
    <t xml:space="preserve">                                                                                                                                                                       </t>
  </si>
  <si>
    <t xml:space="preserve">            %</t>
  </si>
  <si>
    <t xml:space="preserve">       %</t>
  </si>
  <si>
    <t>LCR</t>
  </si>
  <si>
    <t>EUR</t>
  </si>
  <si>
    <t xml:space="preserve">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</si>
  <si>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</t>
  </si>
  <si>
    <t>5=(3+4)</t>
  </si>
  <si>
    <t>9=(7+8)</t>
  </si>
  <si>
    <t xml:space="preserve">   </t>
  </si>
  <si>
    <t>1–15</t>
  </si>
  <si>
    <t>16–30</t>
  </si>
  <si>
    <t>31–60</t>
  </si>
  <si>
    <t>61–90</t>
  </si>
  <si>
    <t>91–180</t>
  </si>
  <si>
    <t>0-60</t>
  </si>
  <si>
    <t>60-90</t>
  </si>
  <si>
    <t>90-180</t>
  </si>
  <si>
    <t>a)</t>
  </si>
  <si>
    <t>b)</t>
  </si>
  <si>
    <t>c)</t>
  </si>
  <si>
    <t>d)</t>
  </si>
  <si>
    <t>e)</t>
  </si>
  <si>
    <t>f)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</si>
  <si>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</si>
  <si>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</si>
  <si>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</si>
  <si>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</si>
  <si>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</si>
  <si>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</si>
  <si>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</si>
  <si>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</si>
  <si>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</si>
  <si>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</si>
  <si>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</si>
  <si>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</si>
  <si>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</si>
  <si>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</si>
  <si>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</si>
  <si>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- % -</t>
  </si>
  <si>
    <t>1.3.</t>
  </si>
  <si>
    <t>1.4.</t>
  </si>
  <si>
    <t>1.5.</t>
  </si>
  <si>
    <t>2.1.</t>
  </si>
  <si>
    <t>2.2.</t>
  </si>
  <si>
    <t>2.3.</t>
  </si>
  <si>
    <t>2.4.</t>
  </si>
  <si>
    <t>5=3+4</t>
  </si>
  <si>
    <t>9=7+8</t>
  </si>
  <si>
    <t>ECL</t>
  </si>
  <si>
    <t>% ECL</t>
  </si>
  <si>
    <t>Nivo kreditnog rizika 1</t>
  </si>
  <si>
    <t>Nivo kreditnog rizika 2</t>
  </si>
  <si>
    <t>Nivo kreditnog rizika 3</t>
  </si>
  <si>
    <t xml:space="preserve">       5=3+4</t>
  </si>
  <si>
    <t>8=6+7</t>
  </si>
  <si>
    <t>6=3+4+5</t>
  </si>
  <si>
    <t xml:space="preserve">    -</t>
  </si>
  <si>
    <t>12=9+10+11</t>
  </si>
  <si>
    <t>7=3+5</t>
  </si>
  <si>
    <t>8=4+6</t>
  </si>
  <si>
    <t>13=9+11</t>
  </si>
  <si>
    <t>14=10+12</t>
  </si>
  <si>
    <t>(5/3)</t>
  </si>
  <si>
    <t>(7/5)</t>
  </si>
  <si>
    <t>(7/4)</t>
  </si>
  <si>
    <t>(10/7)</t>
  </si>
  <si>
    <t>(5/4)</t>
  </si>
  <si>
    <t>6=4/3</t>
  </si>
  <si>
    <t>7=5/4</t>
  </si>
  <si>
    <t xml:space="preserve">3. </t>
  </si>
  <si>
    <t>(6/3)</t>
  </si>
  <si>
    <t>(8/5)</t>
  </si>
  <si>
    <t xml:space="preserve">Ostali operativni prihodi </t>
  </si>
  <si>
    <t>(7/3)</t>
  </si>
  <si>
    <t>(9/5)</t>
  </si>
  <si>
    <t>31.12.2020.</t>
  </si>
  <si>
    <t xml:space="preserve">       31.12.2020.</t>
  </si>
  <si>
    <t>- % -</t>
  </si>
  <si>
    <t>9=4x3</t>
  </si>
  <si>
    <t>10=7x6</t>
  </si>
  <si>
    <t>11=8x3</t>
  </si>
  <si>
    <t>13=9+10+11+12</t>
  </si>
  <si>
    <t>1.6.</t>
  </si>
  <si>
    <t>2.5.</t>
  </si>
  <si>
    <t xml:space="preserve">5. </t>
  </si>
  <si>
    <t xml:space="preserve">7. </t>
  </si>
  <si>
    <t xml:space="preserve"> - % -</t>
  </si>
  <si>
    <t xml:space="preserve">2. </t>
  </si>
  <si>
    <t xml:space="preserve"> 10=8x4</t>
  </si>
  <si>
    <t xml:space="preserve">  9=7x3</t>
  </si>
  <si>
    <t>2018.</t>
  </si>
  <si>
    <t>2019.</t>
  </si>
  <si>
    <t>2020.</t>
  </si>
  <si>
    <t>EU</t>
  </si>
  <si>
    <t>BiH</t>
  </si>
  <si>
    <t>31.12.2021.</t>
  </si>
  <si>
    <t xml:space="preserve">       31.12.2021.</t>
  </si>
  <si>
    <t xml:space="preserve">    31.12.2021.</t>
  </si>
  <si>
    <t xml:space="preserve">31.12.2021. </t>
  </si>
  <si>
    <t>01.01. - 31.12.2020.</t>
  </si>
  <si>
    <t>01.01. - 31.12.2021.</t>
  </si>
  <si>
    <t>7 (5/3)</t>
  </si>
  <si>
    <t>8 (6/4)</t>
  </si>
  <si>
    <t xml:space="preserve">01.01. - 31.12.2021. </t>
  </si>
  <si>
    <t>USD</t>
  </si>
  <si>
    <t>2021.</t>
  </si>
  <si>
    <t>2022.*</t>
  </si>
  <si>
    <t>31.12.2022.</t>
  </si>
  <si>
    <t xml:space="preserve">       31.12.2022.</t>
  </si>
  <si>
    <t xml:space="preserve">    31.12.2022.</t>
  </si>
  <si>
    <t>01.01. - 31.12.2022.</t>
  </si>
  <si>
    <t xml:space="preserve">31.12.2022. </t>
  </si>
  <si>
    <t>01.01. - 31.12.2022. </t>
  </si>
  <si>
    <t xml:space="preserve">01.01. - 31.12.2022. </t>
  </si>
  <si>
    <t>3a)</t>
  </si>
  <si>
    <t>3b)</t>
  </si>
  <si>
    <t>3c)</t>
  </si>
  <si>
    <t>3d)</t>
  </si>
  <si>
    <t>5a)</t>
  </si>
  <si>
    <t>5b)</t>
  </si>
  <si>
    <t>IPP</t>
  </si>
  <si>
    <t>1.3.1.</t>
  </si>
  <si>
    <t>1.3.2.</t>
  </si>
  <si>
    <t>2.2.1.</t>
  </si>
  <si>
    <t>2.2.2.</t>
  </si>
  <si>
    <t>2.3.1.</t>
  </si>
  <si>
    <t>2.3.2.</t>
  </si>
  <si>
    <t>9=3+6</t>
  </si>
  <si>
    <t>10=4+7</t>
  </si>
  <si>
    <t>11=5+8</t>
  </si>
  <si>
    <t>Prepaid</t>
  </si>
  <si>
    <t>POS</t>
  </si>
  <si>
    <t>ATM</t>
  </si>
  <si>
    <t>Internet</t>
  </si>
  <si>
    <t>NSFR</t>
  </si>
  <si>
    <t>5=4/3</t>
  </si>
  <si>
    <t>Tabela 37: Struktura RSF</t>
  </si>
  <si>
    <t>RSF</t>
  </si>
  <si>
    <t>(6/4)</t>
  </si>
  <si>
    <t>ASF</t>
  </si>
  <si>
    <t>Tables</t>
  </si>
  <si>
    <t>No.</t>
  </si>
  <si>
    <t>Description</t>
  </si>
  <si>
    <t>Total</t>
  </si>
  <si>
    <t>Table 2: Org. parts, network of ATMs and POS devices of banks operating in the FB&amp;H</t>
  </si>
  <si>
    <t>Banks seated in the FB&amp;H (in the territory of B&amp;H)</t>
  </si>
  <si>
    <t>Organisational parts of banks from the RS doing business in the FB&amp;H</t>
  </si>
  <si>
    <t>Business unit/ branch</t>
  </si>
  <si>
    <t>Other organisational units</t>
  </si>
  <si>
    <t>POS devices</t>
  </si>
  <si>
    <t>ATMs</t>
  </si>
  <si>
    <t>USA</t>
  </si>
  <si>
    <t>BAM 000</t>
  </si>
  <si>
    <t>Index</t>
  </si>
  <si>
    <t>Banks</t>
  </si>
  <si>
    <t>Amount</t>
  </si>
  <si>
    <t>% share</t>
  </si>
  <si>
    <t xml:space="preserve">Table 3: Ownership structure according to total capital </t>
  </si>
  <si>
    <t>State-owned banks</t>
  </si>
  <si>
    <t>Private banks</t>
  </si>
  <si>
    <t>Share capital</t>
  </si>
  <si>
    <t>State-owned capital</t>
  </si>
  <si>
    <t xml:space="preserve"> Private capital (residents)</t>
  </si>
  <si>
    <t xml:space="preserve"> Foreign capital (non-residents)</t>
  </si>
  <si>
    <t>Table 4: Ownership structure according to state-owned, private and foreign capital</t>
  </si>
  <si>
    <t>Number of banks</t>
  </si>
  <si>
    <t>Share in total capital</t>
  </si>
  <si>
    <t>Share in total assets</t>
  </si>
  <si>
    <t>Banks with majority state-owned capital</t>
  </si>
  <si>
    <t>Banks with majority private capital - residents</t>
  </si>
  <si>
    <t>Banks with majority foreign capital</t>
  </si>
  <si>
    <t>Table 5: Market shares of banks by ownership type (majority capital)</t>
  </si>
  <si>
    <t>Table 6: Qualification structure of employees in FB&amp;H banks</t>
  </si>
  <si>
    <t>Qualification</t>
  </si>
  <si>
    <t>Number of employees</t>
  </si>
  <si>
    <t xml:space="preserve"> University degree</t>
  </si>
  <si>
    <t xml:space="preserve"> Two-year post secondary school degree</t>
  </si>
  <si>
    <t xml:space="preserve"> Secondary school degree</t>
  </si>
  <si>
    <t xml:space="preserve"> Other</t>
  </si>
  <si>
    <t>Assets</t>
  </si>
  <si>
    <t>Assets per employee</t>
  </si>
  <si>
    <t>Table 7: Total assets per employee</t>
  </si>
  <si>
    <t xml:space="preserve"> % share</t>
  </si>
  <si>
    <t>Table 8: Balance sheet of banks</t>
  </si>
  <si>
    <t xml:space="preserve">ASSETS: </t>
  </si>
  <si>
    <t>TOTAL ASSETS</t>
  </si>
  <si>
    <t xml:space="preserve">LIABILITIES: </t>
  </si>
  <si>
    <t>CAPITAL</t>
  </si>
  <si>
    <t>TOTAL LIABILITIES</t>
  </si>
  <si>
    <t>(LIABILITIES AND CAPITAL)</t>
  </si>
  <si>
    <t>Capital</t>
  </si>
  <si>
    <t>Cash</t>
  </si>
  <si>
    <t>Securities</t>
  </si>
  <si>
    <t>Placements to other banks</t>
  </si>
  <si>
    <t xml:space="preserve">Loans </t>
  </si>
  <si>
    <t>Impairments</t>
  </si>
  <si>
    <t>Net loans (loans minus impairments)</t>
  </si>
  <si>
    <t>Business premises and other fixed assets</t>
  </si>
  <si>
    <t>Other assets</t>
  </si>
  <si>
    <t>Deposits</t>
  </si>
  <si>
    <t>Borrowings from other banks</t>
  </si>
  <si>
    <t>Liabilities on loans</t>
  </si>
  <si>
    <t>Other liabilities</t>
  </si>
  <si>
    <t>State-owned</t>
  </si>
  <si>
    <t>Private</t>
  </si>
  <si>
    <t>Table 9: Banks’ assets according to ownership structure</t>
  </si>
  <si>
    <t xml:space="preserve">Table 1: Selected macroeconomic activities  </t>
  </si>
  <si>
    <t>Area/interest rates</t>
  </si>
  <si>
    <t>GDP growth in %</t>
  </si>
  <si>
    <t>Eurozone</t>
  </si>
  <si>
    <t>Slovenia</t>
  </si>
  <si>
    <t>Croatia</t>
  </si>
  <si>
    <t>Serbia</t>
  </si>
  <si>
    <t>Change of consumer prices (CPI), annual average in %</t>
  </si>
  <si>
    <t>Key interest rates</t>
  </si>
  <si>
    <t>6-month Euribor in %**</t>
  </si>
  <si>
    <t>Yield on 10-year German government bonds in %***</t>
  </si>
  <si>
    <t>Yield on 10-year Italian government bonds in %***</t>
  </si>
  <si>
    <t>* Projected values for 2022 (IMF, World Economic Outlook, October 2022); for interest rates, data for December 2022</t>
  </si>
  <si>
    <t xml:space="preserve">**Data for the relevant period refers to Euribor as of the first business day in the last month of the reporting period </t>
  </si>
  <si>
    <t>***Eurostat for EU-member states, 10-year yield used for calculating the criteria from Maastricht: data for the last month of the reporting period</t>
  </si>
  <si>
    <t>Source: IMF, World Economic Outlook Database, October 2022; Eurostat</t>
  </si>
  <si>
    <t>Table 1: Selected macroeconomic activities</t>
  </si>
  <si>
    <t>Table 10: Share of groups of banks in total assets</t>
  </si>
  <si>
    <t>Amount of assets</t>
  </si>
  <si>
    <t xml:space="preserve"> I (over BAM 2 billion)</t>
  </si>
  <si>
    <t xml:space="preserve"> II (BAM 1-2 billion)</t>
  </si>
  <si>
    <t xml:space="preserve"> III (BAM 0.5-1 billion)</t>
  </si>
  <si>
    <t xml:space="preserve"> IV (below BAM 0.5 billion)</t>
  </si>
  <si>
    <t>Table 11: Banks' cash</t>
  </si>
  <si>
    <t xml:space="preserve"> Cash</t>
  </si>
  <si>
    <t xml:space="preserve"> Reserve account with CBBiH</t>
  </si>
  <si>
    <t xml:space="preserve"> Accounts with deposit institutions in BiH</t>
  </si>
  <si>
    <t xml:space="preserve"> Accounts with deposit institutions abroad</t>
  </si>
  <si>
    <t xml:space="preserve"> Cash in process of collection</t>
  </si>
  <si>
    <t>Table 12: Securities according to type of instrument</t>
  </si>
  <si>
    <t>Investments in securities</t>
  </si>
  <si>
    <t>Equity securities</t>
  </si>
  <si>
    <t>Debt securities:</t>
  </si>
  <si>
    <t>Corporate bonds*</t>
  </si>
  <si>
    <t>Securities of all levels of governments in BiH</t>
  </si>
  <si>
    <t>Government securities (other countries)</t>
  </si>
  <si>
    <t>* Majority, i.e. app. 97%, relates to the banks’ bonds from the EU, Great Britain, USA and Turkey</t>
  </si>
  <si>
    <t>Table 13: Securities of B&amp;H entity governments</t>
  </si>
  <si>
    <t>Debt securities of FBiH as issuer:</t>
  </si>
  <si>
    <t>Treasury bills</t>
  </si>
  <si>
    <t xml:space="preserve">Bonds </t>
  </si>
  <si>
    <t xml:space="preserve">Debt securities of RS as issuer: </t>
  </si>
  <si>
    <t>Bonds</t>
  </si>
  <si>
    <t>Sectors</t>
  </si>
  <si>
    <t>Table 14: Sector structure of deposits</t>
  </si>
  <si>
    <t>Government institutions</t>
  </si>
  <si>
    <t>Public enterprises</t>
  </si>
  <si>
    <t>Private enterprises and companies</t>
  </si>
  <si>
    <t>Banking institutions</t>
  </si>
  <si>
    <t>Non-bank financial institutions</t>
  </si>
  <si>
    <t>Retail</t>
  </si>
  <si>
    <t>Other</t>
  </si>
  <si>
    <t>Table 15: Retail savings</t>
  </si>
  <si>
    <t xml:space="preserve">          Index</t>
  </si>
  <si>
    <t>Savings deposits</t>
  </si>
  <si>
    <t>Table 16: Maturity structure of retail savings deposits by periods</t>
  </si>
  <si>
    <t xml:space="preserve"> Short-term savings deposits</t>
  </si>
  <si>
    <t xml:space="preserve"> Long-term savings deposits </t>
  </si>
  <si>
    <t xml:space="preserve">     Index</t>
  </si>
  <si>
    <t>Table 17: Retail loans, savings and deposits</t>
  </si>
  <si>
    <t>Retail loans</t>
  </si>
  <si>
    <t>Retail savings</t>
  </si>
  <si>
    <t>Term deposits</t>
  </si>
  <si>
    <t>Demand deposits</t>
  </si>
  <si>
    <t>Loans/savings</t>
  </si>
  <si>
    <t>Retail deposits</t>
  </si>
  <si>
    <t>Loans/Retail deposits</t>
  </si>
  <si>
    <t>Table 18: Report on the balance of own funds</t>
  </si>
  <si>
    <t>Own funds</t>
  </si>
  <si>
    <t>Tier 1 capital</t>
  </si>
  <si>
    <t>Common Equity Tier 1 capital</t>
  </si>
  <si>
    <t>Paid-up capital instruments</t>
  </si>
  <si>
    <t xml:space="preserve">Share premium </t>
  </si>
  <si>
    <t xml:space="preserve"> (–) Own Common Equity Tier 1 instruments</t>
  </si>
  <si>
    <t xml:space="preserve"> (–) Actual or contingent obligations of purchase of own common equity Tier 1 instruments</t>
  </si>
  <si>
    <t xml:space="preserve"> Previous year retained profit</t>
  </si>
  <si>
    <t xml:space="preserve"> Recognized gain or loss</t>
  </si>
  <si>
    <t xml:space="preserve"> Accumulated other comprehensive income</t>
  </si>
  <si>
    <t xml:space="preserve">  Other reserves</t>
  </si>
  <si>
    <t>(–) Other intangible assets</t>
  </si>
  <si>
    <t>(–) Deferred tax assets that rely on future profitability and do not arise from temporary differences less related tax liabilities</t>
  </si>
  <si>
    <t>(–) Deferred tax assets that are deductible and rely on future profitability and arise from temporary differences</t>
  </si>
  <si>
    <t>(–) Financial sector entities’ Common Equity Tier 1 instruments if bank has material investment</t>
  </si>
  <si>
    <t>Elements or deductions from Common Equity Tier 1 – other</t>
  </si>
  <si>
    <t>Additional Tier 1</t>
  </si>
  <si>
    <t>Tier 2 capital</t>
  </si>
  <si>
    <t>Paid-up capital instruments and subordinated debts</t>
  </si>
  <si>
    <t xml:space="preserve"> (–) Own Tier 2 instruments</t>
  </si>
  <si>
    <t xml:space="preserve"> General impairments for credit risk under standardized approach</t>
  </si>
  <si>
    <t>Deduction from Tier 2 items exceeding Tier 2 capital (deducted from Additional Tier 1 capital)</t>
  </si>
  <si>
    <t>Elements or deductions from Tier 2 capital – other</t>
  </si>
  <si>
    <t>Table 19: Risk exposure structure</t>
  </si>
  <si>
    <t>Risk exposure</t>
  </si>
  <si>
    <t>Risk weighted exposures for credit risk</t>
  </si>
  <si>
    <t>Settlement/free delivery risk exposures</t>
  </si>
  <si>
    <t>Market risk (position and currency risk) exposures</t>
  </si>
  <si>
    <t>Risk exposures for operational risk</t>
  </si>
  <si>
    <t>Total risk exposure</t>
  </si>
  <si>
    <t>Table 20: Capital adequacy ratios</t>
  </si>
  <si>
    <t>Capital ratios</t>
  </si>
  <si>
    <t>Common Equity Tier 1 capital ratio</t>
  </si>
  <si>
    <t>Surplus (+) / Deficit (–) of Common Equity Tier 1 capital</t>
  </si>
  <si>
    <t>Tier 1 capital ratio</t>
  </si>
  <si>
    <t>Surplus (+) / Deficit (–) of Tier 1 capital</t>
  </si>
  <si>
    <t>Own funds ratio</t>
  </si>
  <si>
    <t xml:space="preserve">Surplus (+) / Deficit (–) of own funds </t>
  </si>
  <si>
    <t>% and amount of regulatory minimum surplus or deficit</t>
  </si>
  <si>
    <t>Table 21: Financial leverage ratio</t>
  </si>
  <si>
    <t>Exposure value</t>
  </si>
  <si>
    <t>Leverage ratio exposures</t>
  </si>
  <si>
    <t>Financial leverage ratio</t>
  </si>
  <si>
    <t>Cash and cash facilities</t>
  </si>
  <si>
    <t>Financial assets at amortised cost</t>
  </si>
  <si>
    <t>Financial assets at fair value</t>
  </si>
  <si>
    <t>Other financial receivables</t>
  </si>
  <si>
    <t>I Total balance sheet exposure</t>
  </si>
  <si>
    <t>Issued guarantees</t>
  </si>
  <si>
    <t>Uncovered letters of credit</t>
  </si>
  <si>
    <t>Irrevocably approved, but undrawn loans</t>
  </si>
  <si>
    <t>Other contingent liabil.</t>
  </si>
  <si>
    <t>II Total off-bal.sheet items</t>
  </si>
  <si>
    <t>Total exposure (I+II)</t>
  </si>
  <si>
    <t>Table 22: FFinancial assets, off-balance sheet items and ECL</t>
  </si>
  <si>
    <t>Credit risk grade 1</t>
  </si>
  <si>
    <t>Credit risk grade 2</t>
  </si>
  <si>
    <t>Credit risk grade 3</t>
  </si>
  <si>
    <t>Table 23: Exposures by credit risk grades</t>
  </si>
  <si>
    <t>I Total balance sheet exposure:</t>
  </si>
  <si>
    <t>II Total off-balance sheet items:</t>
  </si>
  <si>
    <t>Table 24: Loan structure by sectors</t>
  </si>
  <si>
    <t>Table 25: Maturity structure of loans</t>
  </si>
  <si>
    <t>ST loans</t>
  </si>
  <si>
    <t>LT loans</t>
  </si>
  <si>
    <t>Receivables due</t>
  </si>
  <si>
    <t>(up to 1 year)</t>
  </si>
  <si>
    <t>(over 1 year)</t>
  </si>
  <si>
    <t>I Corporate loans</t>
  </si>
  <si>
    <t>Total I</t>
  </si>
  <si>
    <t>II Retail loans</t>
  </si>
  <si>
    <t>Total II</t>
  </si>
  <si>
    <t>Total loans</t>
  </si>
  <si>
    <t>Total loans (I+II)</t>
  </si>
  <si>
    <t>Table 26: Loans by credit risk grades</t>
  </si>
  <si>
    <t xml:space="preserve">Description </t>
  </si>
  <si>
    <t>Table 27: Credit risk indicators</t>
  </si>
  <si>
    <t>Rate of non-performing exposures</t>
  </si>
  <si>
    <t>ECL coverage rate for non-performing exposures</t>
  </si>
  <si>
    <t>ECL coverage rate for total exposures</t>
  </si>
  <si>
    <t>NPL rate</t>
  </si>
  <si>
    <t>ECL coverage rate for NPLs</t>
  </si>
  <si>
    <t>ECL coverage rate for total loans</t>
  </si>
  <si>
    <t>New NPLs*/Total performing loans</t>
  </si>
  <si>
    <t>NPLs/Total capital and ECL for NPL</t>
  </si>
  <si>
    <t>Net NPLs/Tier 1 capital</t>
  </si>
  <si>
    <t>Loans due/Total loans</t>
  </si>
  <si>
    <t>* NPL increase/decrease amount at the reporting period vs. at the comparable period</t>
  </si>
  <si>
    <t>Profit</t>
  </si>
  <si>
    <t>Loss</t>
  </si>
  <si>
    <t>Table 28: Actual financial performance of banks</t>
  </si>
  <si>
    <t>Table 29: Structure of total income of banks</t>
  </si>
  <si>
    <t xml:space="preserve">    Total II</t>
  </si>
  <si>
    <t xml:space="preserve">    Total income (I+II)</t>
  </si>
  <si>
    <t xml:space="preserve">    Total I</t>
  </si>
  <si>
    <t>Structure of total income</t>
  </si>
  <si>
    <t xml:space="preserve">  I Interest income and similar income</t>
  </si>
  <si>
    <t>Interest-bearing deposit accounts with deposit institutions</t>
  </si>
  <si>
    <t xml:space="preserve">    Loans and leasing operations</t>
  </si>
  <si>
    <t xml:space="preserve">    Other interest income</t>
  </si>
  <si>
    <t xml:space="preserve">    Service fees</t>
  </si>
  <si>
    <t xml:space="preserve">    Income from FX operations</t>
  </si>
  <si>
    <t xml:space="preserve">    Other operating income </t>
  </si>
  <si>
    <t>Table 30: Structure of total expenses of banks</t>
  </si>
  <si>
    <t xml:space="preserve">  I Interest expenses and similar expenses</t>
  </si>
  <si>
    <t xml:space="preserve"> Deposits</t>
  </si>
  <si>
    <t xml:space="preserve"> Liabilities on loans and other borrowings</t>
  </si>
  <si>
    <t xml:space="preserve"> Other interest expenses</t>
  </si>
  <si>
    <t xml:space="preserve"> II Total non-interest expenses</t>
  </si>
  <si>
    <t xml:space="preserve"> Costs of impairments of assets at risk, provisions on contingent liabilities and other value adjustments </t>
  </si>
  <si>
    <t>Salary and contribution costs</t>
  </si>
  <si>
    <t>Business premises costs and depreciation</t>
  </si>
  <si>
    <t>Other operating and direct costs</t>
  </si>
  <si>
    <t>Other operating costs</t>
  </si>
  <si>
    <t xml:space="preserve">   Total II</t>
  </si>
  <si>
    <t xml:space="preserve">   Total expenses (I+II)</t>
  </si>
  <si>
    <t>Structure of total expenses</t>
  </si>
  <si>
    <t>BAM 000 or %</t>
  </si>
  <si>
    <t>Table 31: Profitability, productivity, and efficiency ratios</t>
  </si>
  <si>
    <t>* NIM - Net Income Margin</t>
  </si>
  <si>
    <t>** CIR - Cost-income Ratio</t>
  </si>
  <si>
    <t>Net profit</t>
  </si>
  <si>
    <t>Average net assets</t>
  </si>
  <si>
    <t>Average total capital</t>
  </si>
  <si>
    <t>Total income</t>
  </si>
  <si>
    <t>Net interest income</t>
  </si>
  <si>
    <t>Operating income</t>
  </si>
  <si>
    <t>Operating expenses</t>
  </si>
  <si>
    <t>Operating and direct expenses</t>
  </si>
  <si>
    <t>Other operating and direct expenses</t>
  </si>
  <si>
    <t>Return on average assets (ROAA)</t>
  </si>
  <si>
    <t>Return on average equity (ROAE)</t>
  </si>
  <si>
    <t>Total income/average assets</t>
  </si>
  <si>
    <t>Net interest income/average assets  (NIM)*</t>
  </si>
  <si>
    <t>Net interest margin (interest income /average interest-bearing assets – interest expenses/average interest-based liabilities)</t>
  </si>
  <si>
    <t>Operating expenses/total income minus other operating and direct expenses (CIR)**</t>
  </si>
  <si>
    <t>Table 32: LCR</t>
  </si>
  <si>
    <t>Liquidity buffer</t>
  </si>
  <si>
    <t>Net liquidity outflows</t>
  </si>
  <si>
    <t>Total (1+2)</t>
  </si>
  <si>
    <t>Table 33: Liquidity buffer</t>
  </si>
  <si>
    <t>Level 1 liquid assets</t>
  </si>
  <si>
    <t>Withdrawable central bank reserves</t>
  </si>
  <si>
    <t>Central government assets</t>
  </si>
  <si>
    <t>Assets of regional governments and local authorities</t>
  </si>
  <si>
    <t>Assets of multilateral development bank and international organisations</t>
  </si>
  <si>
    <t>Level 2 liquid assets</t>
  </si>
  <si>
    <t>Level 2a liquid assets</t>
  </si>
  <si>
    <t>Level 2b liquid assets</t>
  </si>
  <si>
    <t>Table 34: Net liquidity outflows</t>
  </si>
  <si>
    <t>Total ouflows</t>
  </si>
  <si>
    <t>Total inflows</t>
  </si>
  <si>
    <t>Inflows subject to cap of 75% of outflows</t>
  </si>
  <si>
    <t>Net liquidity outflows (1-3)</t>
  </si>
  <si>
    <t>Table 35: NSFR</t>
  </si>
  <si>
    <t>Available stable funding (ASF)</t>
  </si>
  <si>
    <t>Required stable funding (RSF)</t>
  </si>
  <si>
    <t>Total ASF</t>
  </si>
  <si>
    <t>Table 36: ASF structure</t>
  </si>
  <si>
    <t>Amount of liabilities and capital</t>
  </si>
  <si>
    <t>ASF from:</t>
  </si>
  <si>
    <t>Capital items and instruments</t>
  </si>
  <si>
    <t>Other non-financial customers (except central banks)</t>
  </si>
  <si>
    <t>Financial customers and central banks</t>
  </si>
  <si>
    <t>Net liabilities based on financ. Derivatives</t>
  </si>
  <si>
    <t>Table 36: ASF Structure</t>
  </si>
  <si>
    <t>Table 37: RSF structure</t>
  </si>
  <si>
    <t>Total RSF</t>
  </si>
  <si>
    <t>RSF from:</t>
  </si>
  <si>
    <t>Assets amount</t>
  </si>
  <si>
    <t>Central Bank funds</t>
  </si>
  <si>
    <t>Liquid assets</t>
  </si>
  <si>
    <t>Securities that are not liquid assets</t>
  </si>
  <si>
    <t>Loans</t>
  </si>
  <si>
    <t>Financial derivatives</t>
  </si>
  <si>
    <t>Other asets</t>
  </si>
  <si>
    <t>Off-bal. sheet items</t>
  </si>
  <si>
    <t xml:space="preserve">    Total (I + II)</t>
  </si>
  <si>
    <t>Savings and sight deposits (up to 7 days)</t>
  </si>
  <si>
    <t xml:space="preserve">    7-90 days</t>
  </si>
  <si>
    <t xml:space="preserve">    91 days to one year</t>
  </si>
  <si>
    <t xml:space="preserve"> Up to 5 years</t>
  </si>
  <si>
    <t xml:space="preserve"> Over 5 years</t>
  </si>
  <si>
    <t>I Total short term</t>
  </si>
  <si>
    <t>II Total long term</t>
  </si>
  <si>
    <t>Table 38: Maturity structure of deposits by residual maturity</t>
  </si>
  <si>
    <t>I 1-30 days</t>
  </si>
  <si>
    <t>Table 39: Maturity matching of financial assets and financial liabilities of up to 180 days</t>
  </si>
  <si>
    <t>Amount of financial assets</t>
  </si>
  <si>
    <t>Amount of financial liabilities</t>
  </si>
  <si>
    <t>Balance (+ or -) = 1-2</t>
  </si>
  <si>
    <t>Calculation of compliance with regulatory requirements in %</t>
  </si>
  <si>
    <t>Actual %= no. 1 / no. 2</t>
  </si>
  <si>
    <t>Regulatory minimum %</t>
  </si>
  <si>
    <t>More (+) or less (-) = a - b</t>
  </si>
  <si>
    <t>II 1-90 days</t>
  </si>
  <si>
    <t>III 1-180 days</t>
  </si>
  <si>
    <t>Table 40: Liquidity ratios</t>
  </si>
  <si>
    <t>Ratio</t>
  </si>
  <si>
    <t>Liquid assets*/ total assets</t>
  </si>
  <si>
    <t>Liquid assets/ short-term financial liabilities</t>
  </si>
  <si>
    <t xml:space="preserve">Short-term financial liabilities/ total financial liabilities </t>
  </si>
  <si>
    <t>Loans/deposits and loans taken</t>
  </si>
  <si>
    <t>Loans/ deposits, loans taken and subordinated debts**</t>
  </si>
  <si>
    <t>*Liquid assets in narrow sense: cash and deposits and other financial assets with residual maturity period of less than three months, excluding interbank deposits.</t>
  </si>
  <si>
    <t>**Previous ratio is expanded, the funding also includes subordinated debts, which is a more realistic indicator.</t>
  </si>
  <si>
    <t>BAM million</t>
  </si>
  <si>
    <t xml:space="preserve">Amount </t>
  </si>
  <si>
    <t>Table 41: Foreign exchange position (EUR and total)</t>
  </si>
  <si>
    <t xml:space="preserve"> I  Balance sheet assets</t>
  </si>
  <si>
    <t>Loans with currency clause</t>
  </si>
  <si>
    <t xml:space="preserve">    Total I (1+2+3+4+5)</t>
  </si>
  <si>
    <t>Other financial assets with currency clause</t>
  </si>
  <si>
    <t>II  Balance sheet liabilities</t>
  </si>
  <si>
    <t>Loans taken</t>
  </si>
  <si>
    <t>Deposits and loans with currency clause</t>
  </si>
  <si>
    <t xml:space="preserve">   Total II (6+7+8+9)</t>
  </si>
  <si>
    <t>III Off-balance sheet position net (+) or (-)</t>
  </si>
  <si>
    <t>Liabilities</t>
  </si>
  <si>
    <t>IV  Position</t>
  </si>
  <si>
    <t>Long (amount)</t>
  </si>
  <si>
    <t>Short (amount)</t>
  </si>
  <si>
    <t>Permitted</t>
  </si>
  <si>
    <t>Less than permitted</t>
  </si>
  <si>
    <t>Table 42: Total weighted position of the banking book</t>
  </si>
  <si>
    <t>Net weighted position - KM</t>
  </si>
  <si>
    <t>Net weighted position - EUR</t>
  </si>
  <si>
    <t>Net weighted position - USD</t>
  </si>
  <si>
    <t>Net weighted position – other</t>
  </si>
  <si>
    <t>Change of economic value (1+2+3+4)</t>
  </si>
  <si>
    <t xml:space="preserve">Change of economic value/own funds </t>
  </si>
  <si>
    <t>Table 43: Qualification structure of  employees in MCOs in the FB&amp;H</t>
  </si>
  <si>
    <t>No. of employees</t>
  </si>
  <si>
    <t xml:space="preserve"> University qualifications</t>
  </si>
  <si>
    <t>Two-year post-secondary school qualifications</t>
  </si>
  <si>
    <t>Secondary school qualifications</t>
  </si>
  <si>
    <t>ASSETS</t>
  </si>
  <si>
    <t>Total assets</t>
  </si>
  <si>
    <t>LIABILITIES</t>
  </si>
  <si>
    <t>Total liabilities</t>
  </si>
  <si>
    <t>Balance for MCFs</t>
  </si>
  <si>
    <t>Balance for MCCs</t>
  </si>
  <si>
    <t xml:space="preserve"> Placements to banks</t>
  </si>
  <si>
    <t xml:space="preserve"> Microloans</t>
  </si>
  <si>
    <t xml:space="preserve"> Loan loss provisions</t>
  </si>
  <si>
    <t xml:space="preserve"> Net microloans</t>
  </si>
  <si>
    <t xml:space="preserve">Table 44: Micro credit sector's balance sheet </t>
  </si>
  <si>
    <t xml:space="preserve">Table 44: Micro credit sector's balance sheet  </t>
  </si>
  <si>
    <t>Off-balance sheet records</t>
  </si>
  <si>
    <t xml:space="preserve"> Long-term investments</t>
  </si>
  <si>
    <t xml:space="preserve"> Other assets</t>
  </si>
  <si>
    <t>Tangible and intangible assets</t>
  </si>
  <si>
    <t xml:space="preserve"> Reserves on other items in assets, apart from loans</t>
  </si>
  <si>
    <t xml:space="preserve"> Liabilities on loans</t>
  </si>
  <si>
    <t xml:space="preserve"> Other liabilities</t>
  </si>
  <si>
    <t xml:space="preserve"> Capital</t>
  </si>
  <si>
    <t>Total capital</t>
  </si>
  <si>
    <t>Balance for MCF</t>
  </si>
  <si>
    <t xml:space="preserve">Balance for MCC    </t>
  </si>
  <si>
    <t>Donated capital</t>
  </si>
  <si>
    <t>Core capital</t>
  </si>
  <si>
    <t>Surplus &amp; deficit of revenue over expenses</t>
  </si>
  <si>
    <t xml:space="preserve">Issue premium </t>
  </si>
  <si>
    <t>Unallocated profits</t>
  </si>
  <si>
    <t>Regulatory reserves</t>
  </si>
  <si>
    <t>Other reserves</t>
  </si>
  <si>
    <t>Table 46: Maturity structure of loans taken</t>
  </si>
  <si>
    <t>MCF</t>
  </si>
  <si>
    <t>MCC</t>
  </si>
  <si>
    <t xml:space="preserve">Liabilities on short-term loans taken  </t>
  </si>
  <si>
    <t xml:space="preserve">Liabilities on long-term loans taken </t>
  </si>
  <si>
    <t>Liabilities based on interest due</t>
  </si>
  <si>
    <t>Table 47: Net microloans</t>
  </si>
  <si>
    <t>Microloans (gross)</t>
  </si>
  <si>
    <t>Loan loss provisions</t>
  </si>
  <si>
    <t>Net microloans (1.-2.)</t>
  </si>
  <si>
    <t xml:space="preserve">      Total (1+2)</t>
  </si>
  <si>
    <t>Total 2</t>
  </si>
  <si>
    <t>Total 1</t>
  </si>
  <si>
    <t>Microloans</t>
  </si>
  <si>
    <t>Short term microloans</t>
  </si>
  <si>
    <t>Long-term</t>
  </si>
  <si>
    <t>microloans</t>
  </si>
  <si>
    <t>Table 45: Structure of the micro credit sector's capital</t>
  </si>
  <si>
    <t>Receivables</t>
  </si>
  <si>
    <t>due</t>
  </si>
  <si>
    <t>Services</t>
  </si>
  <si>
    <t>Trade</t>
  </si>
  <si>
    <t>Agriculture</t>
  </si>
  <si>
    <t>Corporate</t>
  </si>
  <si>
    <t>Manufacturing</t>
  </si>
  <si>
    <t>Housing needs</t>
  </si>
  <si>
    <t>Table 48: Sector and maturity structure of microloans</t>
  </si>
  <si>
    <t>Table 49: LLP</t>
  </si>
  <si>
    <t>over 180</t>
  </si>
  <si>
    <t>Write off</t>
  </si>
  <si>
    <t>Days in default</t>
  </si>
  <si>
    <t>Rate of provisions</t>
  </si>
  <si>
    <t>Amount of loans</t>
  </si>
  <si>
    <t>Share (%)</t>
  </si>
  <si>
    <t>Interest due</t>
  </si>
  <si>
    <t>Provisions</t>
  </si>
  <si>
    <t>Amount of interest</t>
  </si>
  <si>
    <t>Amount of other assets items</t>
  </si>
  <si>
    <t>By microloans</t>
  </si>
  <si>
    <t>By past -due interest</t>
  </si>
  <si>
    <t>By other items in assets</t>
  </si>
  <si>
    <t>Excess allocated provisions</t>
  </si>
  <si>
    <t>Total provisions</t>
  </si>
  <si>
    <t>Excess income over expenses/Profit</t>
  </si>
  <si>
    <t>Table 50: Actual financial result of MCOs</t>
  </si>
  <si>
    <t>Number of MCOs</t>
  </si>
  <si>
    <t>Shortfall of income over expenses/Loss</t>
  </si>
  <si>
    <t>Table 51: Structure of total income of MCOs</t>
  </si>
  <si>
    <t>Table 52: Structure of total expenses of MCOs</t>
  </si>
  <si>
    <t>share</t>
  </si>
  <si>
    <t>Interest income and similar income</t>
  </si>
  <si>
    <t>Interest on interest-bearing deposit accounts with deposit institutions</t>
  </si>
  <si>
    <t>Interest on placements to banks</t>
  </si>
  <si>
    <t>Interest on loans</t>
  </si>
  <si>
    <t>Management fee</t>
  </si>
  <si>
    <t>Prepayment fee</t>
  </si>
  <si>
    <t>Other interest income and similar income</t>
  </si>
  <si>
    <t>Service fees</t>
  </si>
  <si>
    <t>Income from collected written off receivables</t>
  </si>
  <si>
    <t>Other operating income</t>
  </si>
  <si>
    <t>Total income (1+2+3)</t>
  </si>
  <si>
    <t>Interest expenses and similar expenses</t>
  </si>
  <si>
    <t>Interest on borrowed funds</t>
  </si>
  <si>
    <t>Fee for received loans</t>
  </si>
  <si>
    <t>Other interest expenses and similar expenses</t>
  </si>
  <si>
    <t>Costs of salaries and contributions</t>
  </si>
  <si>
    <t>Amortisation costs</t>
  </si>
  <si>
    <t>Material expenses</t>
  </si>
  <si>
    <t>Service costs</t>
  </si>
  <si>
    <t>Other operating expenses</t>
  </si>
  <si>
    <t>Costs of reserves for loan and other losses</t>
  </si>
  <si>
    <t>Tax on excess income over expenses(income tax)</t>
  </si>
  <si>
    <t>Total expenses (1+2+3+4+5)</t>
  </si>
  <si>
    <t>Table 53: Qualification structure of employees in leasing companies in the FB&amp;H</t>
  </si>
  <si>
    <t>Index   (5/3)</t>
  </si>
  <si>
    <t>Cash and cash equivalents</t>
  </si>
  <si>
    <t>Placements with banks</t>
  </si>
  <si>
    <t>Financial leasing receivables, net</t>
  </si>
  <si>
    <t>Financial leasing receivables, gross</t>
  </si>
  <si>
    <t>Loss reserves</t>
  </si>
  <si>
    <t>Deferred interest income</t>
  </si>
  <si>
    <t>Deferred fee income</t>
  </si>
  <si>
    <t>Receivables from subsidiaries</t>
  </si>
  <si>
    <t>Tangible and intangible assets, net</t>
  </si>
  <si>
    <t>Tangible and intangible assets - own funds, net</t>
  </si>
  <si>
    <t>Tangible and intangible assets - operational leasing, net</t>
  </si>
  <si>
    <t>Long term investments</t>
  </si>
  <si>
    <t>Obligations under loans taken</t>
  </si>
  <si>
    <t>Table 54: Leasing sector's balance sheet</t>
  </si>
  <si>
    <t>Table 55: Structure of financial leasing receivables</t>
  </si>
  <si>
    <t>Short-term receivables</t>
  </si>
  <si>
    <t>Long-term receivables</t>
  </si>
  <si>
    <t>Due receivables</t>
  </si>
  <si>
    <t>Total receivables</t>
  </si>
  <si>
    <t>By leasing object</t>
  </si>
  <si>
    <t xml:space="preserve"> Passenger vehicles</t>
  </si>
  <si>
    <t>Vehicles for performing business activity (cargo and passenger vehicles)</t>
  </si>
  <si>
    <t xml:space="preserve"> Machines and equipment</t>
  </si>
  <si>
    <t xml:space="preserve"> Real estate</t>
  </si>
  <si>
    <t>By lessee</t>
  </si>
  <si>
    <t>Entrepreneurs</t>
  </si>
  <si>
    <t xml:space="preserve">Retail </t>
  </si>
  <si>
    <t xml:space="preserve">Other </t>
  </si>
  <si>
    <t>over 360</t>
  </si>
  <si>
    <t>Table 56: Overview of financial leasing reserves</t>
  </si>
  <si>
    <t>Days past due</t>
  </si>
  <si>
    <t>Rate of reserv. for finan. leasing (movables)</t>
  </si>
  <si>
    <t>Rate of reserv. for finan. leasing (immovables)</t>
  </si>
  <si>
    <t>Amount of receivables for movables</t>
  </si>
  <si>
    <t>Amount of receivables for immovables</t>
  </si>
  <si>
    <t>Basis - movables</t>
  </si>
  <si>
    <t>Basis - immovables</t>
  </si>
  <si>
    <t>For movables</t>
  </si>
  <si>
    <t>For immovables</t>
  </si>
  <si>
    <t xml:space="preserve">Excess calculated and allocated reserves </t>
  </si>
  <si>
    <t>Total reserves</t>
  </si>
  <si>
    <t>Reserves</t>
  </si>
  <si>
    <t>Table 57: Actual financial result of leasing companies</t>
  </si>
  <si>
    <t>Number of leasing companies</t>
  </si>
  <si>
    <t>Table 58: Structure of total income of leasing companies</t>
  </si>
  <si>
    <t>Table 59: Structure of total expenses of leasing companies</t>
  </si>
  <si>
    <t xml:space="preserve"> Interest income and similar income</t>
  </si>
  <si>
    <t xml:space="preserve"> Interest under financial leasing</t>
  </si>
  <si>
    <t xml:space="preserve"> Interest on placements to banks</t>
  </si>
  <si>
    <t xml:space="preserve"> Other interest income</t>
  </si>
  <si>
    <t xml:space="preserve"> Total 1</t>
  </si>
  <si>
    <t xml:space="preserve"> Operating income</t>
  </si>
  <si>
    <t xml:space="preserve"> Operating lease charges                               </t>
  </si>
  <si>
    <t xml:space="preserve"> Service fees</t>
  </si>
  <si>
    <t xml:space="preserve"> Other operating income </t>
  </si>
  <si>
    <t xml:space="preserve"> Total 2</t>
  </si>
  <si>
    <t>Income from release of reserves for losses</t>
  </si>
  <si>
    <t xml:space="preserve"> Total income (1+2+3)</t>
  </si>
  <si>
    <t xml:space="preserve">    Index</t>
  </si>
  <si>
    <r>
      <t>Interest expenses and similar expenses</t>
    </r>
    <r>
      <rPr>
        <sz val="12"/>
        <color theme="8" tint="-0.249977111117893"/>
        <rFont val="Calibri"/>
        <family val="2"/>
        <charset val="238"/>
        <scheme val="minor"/>
      </rPr>
      <t> </t>
    </r>
  </si>
  <si>
    <t>Fees for processing loans</t>
  </si>
  <si>
    <t>Other interest expenses</t>
  </si>
  <si>
    <t>Business premises costs</t>
  </si>
  <si>
    <t xml:space="preserve">Other costs </t>
  </si>
  <si>
    <t>Costs of reserves</t>
  </si>
  <si>
    <t>Profit tax</t>
  </si>
  <si>
    <t>Total expenses (1+2+3+4)</t>
  </si>
  <si>
    <t>Table 60: Structure of the number of concluded contracts and financing amount of the leasing system</t>
  </si>
  <si>
    <t>Financial leasing</t>
  </si>
  <si>
    <t>Operational leasing</t>
  </si>
  <si>
    <t>Number</t>
  </si>
  <si>
    <t>Vehicles</t>
  </si>
  <si>
    <t>Equipment</t>
  </si>
  <si>
    <t>Real estate</t>
  </si>
  <si>
    <t>Table 61: Nominal amount of redeemed monetary claims and settled payables of buyers to suppliers in the FB&amp;H - by type of   factoring and domicile status</t>
  </si>
  <si>
    <t xml:space="preserve">Type of factoring/
domicile status
</t>
  </si>
  <si>
    <t>Volume of redeemed monetary claims and settled payables of buyers to suppliers</t>
  </si>
  <si>
    <t>Factoring with right to recourse</t>
  </si>
  <si>
    <t>Factoring without right to recourse</t>
  </si>
  <si>
    <t>Reversed (supplier) factoring</t>
  </si>
  <si>
    <t>Domestic factoring</t>
  </si>
  <si>
    <t>Foreign factoring</t>
  </si>
  <si>
    <t>Table 62: Volume of DP and FXP</t>
  </si>
  <si>
    <t>FXP</t>
  </si>
  <si>
    <t>DP</t>
  </si>
  <si>
    <t>Value</t>
  </si>
  <si>
    <t>(BAM 000)</t>
  </si>
  <si>
    <t>Effected payment transactions</t>
  </si>
  <si>
    <t>Table 63: FXP volume</t>
  </si>
  <si>
    <t>Table 64: DP volume</t>
  </si>
  <si>
    <t>Value (BAM 000)</t>
  </si>
  <si>
    <t>Inflow</t>
  </si>
  <si>
    <t>Outflow</t>
  </si>
  <si>
    <t>Currency</t>
  </si>
  <si>
    <t>Other currencies</t>
  </si>
  <si>
    <t>Transaction type</t>
  </si>
  <si>
    <t>Non-cash*</t>
  </si>
  <si>
    <t>* Non-cash transactions include cashless intra-bank payment transactions/internal orders, inter-bank transactions of gyro clearing and RTGS.</t>
  </si>
  <si>
    <t>Table 67: Online and mobile banking</t>
  </si>
  <si>
    <t>Table 66: Deals effected by authorised exchange offices</t>
  </si>
  <si>
    <t>Table 65: Foreign exchange deals in banks</t>
  </si>
  <si>
    <t>Buy</t>
  </si>
  <si>
    <t>Sell</t>
  </si>
  <si>
    <t>Online banking</t>
  </si>
  <si>
    <t>Number of users</t>
  </si>
  <si>
    <t>Number of transactions</t>
  </si>
  <si>
    <t>Transaction value (BAM 000)</t>
  </si>
  <si>
    <t>Mobile banking</t>
  </si>
  <si>
    <t>IP</t>
  </si>
  <si>
    <t>Table 68: Volume of card operations by card types</t>
  </si>
  <si>
    <t>Card type</t>
  </si>
  <si>
    <t>No. of cards</t>
  </si>
  <si>
    <t>No. of transactions</t>
  </si>
  <si>
    <t>Value of transactions (BAM 000)</t>
  </si>
  <si>
    <t>Debit</t>
  </si>
  <si>
    <t>Credit</t>
  </si>
  <si>
    <t>Other*</t>
  </si>
  <si>
    <t>* Card without information on their actual type</t>
  </si>
  <si>
    <t>Table 69: Volume of card operations by acquiring devices</t>
  </si>
  <si>
    <t>Acquiring device</t>
  </si>
  <si>
    <t>Table 70: Reported transactions by number and value - banks</t>
  </si>
  <si>
    <t>Transactions reported before their realisation</t>
  </si>
  <si>
    <t>Transactions reported within 3 days</t>
  </si>
  <si>
    <t>Transactions reported after 3-day period</t>
  </si>
  <si>
    <t>Table 71: Reported suspicious transactions by number and value - banks</t>
  </si>
  <si>
    <t>Table 72: Reported suspicious transactions by number and value - MCO</t>
  </si>
  <si>
    <t>Transactions for which FID requested information</t>
  </si>
  <si>
    <t>Transactions for which FID did not request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</si>
</sst>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,##0.0"/>
    <numFmt numFmtId="166" formatCode="0.0"/>
    <numFmt numFmtId="167" formatCode="#,###"/>
  </numFmts>
  <fonts count="7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2"/>
      <color rgb="FFFFFFFF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rgb="FF1F4E79"/>
      <name val="Calibri"/>
      <family val="2"/>
      <charset val="238"/>
    </font>
    <font>
      <u/>
      <sz val="11"/>
      <color theme="10"/>
      <name val="Calibri"/>
      <family val="2"/>
      <scheme val="minor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i/>
      <sz val="12"/>
      <color theme="1"/>
      <name val="Calibri"/>
      <family val="2"/>
      <scheme val="minor"/>
    </font>
    <font>
      <b/>
      <i/>
      <sz val="12"/>
      <color rgb="FF000000"/>
      <name val="Calibri"/>
      <family val="2"/>
      <charset val="238"/>
    </font>
    <font>
      <b/>
      <sz val="10"/>
      <color theme="1"/>
      <name val="Calibri"/>
      <family val="2"/>
      <scheme val="minor"/>
    </font>
    <font>
      <sz val="8"/>
      <color rgb="FF000000"/>
      <name val="Times New Roman"/>
      <family val="1"/>
    </font>
    <font>
      <sz val="11"/>
      <color theme="4" tint="-0.499984740745262"/>
      <name val="Calibri"/>
      <family val="2"/>
      <scheme val="minor"/>
    </font>
    <font>
      <b/>
      <sz val="8"/>
      <color rgb="FF000000"/>
      <name val="Times New Roman"/>
      <family val="1"/>
    </font>
    <font>
      <sz val="11"/>
      <color rgb="FF2E74B5"/>
      <name val="Calibri"/>
      <family val="2"/>
      <scheme val="minor"/>
    </font>
    <font>
      <b/>
      <sz val="11"/>
      <color rgb="FF2E74B5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0"/>
      <color rgb="FF2E74B5"/>
      <name val="Calibri"/>
      <family val="2"/>
      <scheme val="minor"/>
    </font>
    <font>
      <b/>
      <sz val="12"/>
      <color rgb="FF2E74B5"/>
      <name val="Calibri"/>
      <family val="2"/>
      <scheme val="minor"/>
    </font>
    <font>
      <sz val="12"/>
      <color rgb="FF2E74B5"/>
      <name val="Calibri"/>
      <family val="2"/>
      <scheme val="minor"/>
    </font>
    <font>
      <b/>
      <sz val="12"/>
      <color theme="4" tint="-0.499984740745262"/>
      <name val="Calibri"/>
      <family val="2"/>
      <charset val="238"/>
      <scheme val="minor"/>
    </font>
    <font>
      <sz val="10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  <charset val="238"/>
    </font>
    <font>
      <i/>
      <sz val="12"/>
      <color theme="4" tint="-0.499984740745262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b/>
      <i/>
      <sz val="12"/>
      <color theme="4" tint="-0.499984740745262"/>
      <name val="Calibri"/>
      <family val="2"/>
    </font>
    <font>
      <b/>
      <sz val="12"/>
      <color theme="4" tint="-0.499984740745262"/>
      <name val="Calibri"/>
      <family val="2"/>
    </font>
    <font>
      <sz val="12"/>
      <color theme="4" tint="-0.499984740745262"/>
      <name val="Calibri"/>
      <family val="2"/>
    </font>
    <font>
      <i/>
      <sz val="12"/>
      <color theme="4" tint="-0.499984740745262"/>
      <name val="Calibri"/>
      <family val="2"/>
    </font>
    <font>
      <b/>
      <sz val="12"/>
      <color rgb="FF2E74B5"/>
      <name val="Calibri"/>
      <family val="2"/>
    </font>
    <font>
      <b/>
      <sz val="10"/>
      <color rgb="FF2E74B5"/>
      <name val="Calibri"/>
      <family val="2"/>
    </font>
    <font>
      <sz val="12"/>
      <color rgb="FF2E74B5"/>
      <name val="Calibri"/>
      <family val="2"/>
    </font>
    <font>
      <i/>
      <sz val="12"/>
      <color rgb="FF2E74B5"/>
      <name val="Calibri"/>
      <family val="2"/>
    </font>
    <font>
      <b/>
      <sz val="12"/>
      <color rgb="FF2E74B5"/>
      <name val="Calibri"/>
      <family val="2"/>
      <charset val="238"/>
      <scheme val="minor"/>
    </font>
    <font>
      <b/>
      <sz val="10"/>
      <color rgb="FF2E74B5"/>
      <name val="Calibri"/>
      <family val="2"/>
      <charset val="238"/>
      <scheme val="minor"/>
    </font>
    <font>
      <sz val="12"/>
      <color rgb="FF2E74B5"/>
      <name val="Calibri"/>
      <family val="2"/>
      <charset val="238"/>
      <scheme val="minor"/>
    </font>
    <font>
      <sz val="11"/>
      <color theme="4" tint="-0.499984740745262"/>
      <name val="Calibri"/>
      <family val="2"/>
    </font>
    <font>
      <b/>
      <i/>
      <sz val="12"/>
      <color theme="4" tint="-0.499984740745262"/>
      <name val="Calibri"/>
      <family val="2"/>
      <charset val="238"/>
    </font>
    <font>
      <sz val="12"/>
      <color theme="4" tint="-0.499984740745262"/>
      <name val="Calibri"/>
      <family val="2"/>
      <charset val="238"/>
    </font>
    <font>
      <sz val="12"/>
      <color theme="4" tint="-0.499984740745262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12"/>
      <color rgb="FF1F3864"/>
      <name val="Calibri"/>
      <family val="2"/>
      <scheme val="minor"/>
    </font>
    <font>
      <sz val="9"/>
      <color rgb="FF1F4E79"/>
      <name val="Calibri"/>
      <family val="2"/>
      <scheme val="minor"/>
    </font>
    <font>
      <b/>
      <sz val="12"/>
      <color rgb="FF2E74B5"/>
      <name val="Calibri"/>
      <family val="2"/>
      <charset val="238"/>
    </font>
    <font>
      <sz val="12"/>
      <color rgb="FF2E74B5"/>
      <name val="Calibri"/>
      <family val="2"/>
      <charset val="238"/>
    </font>
    <font>
      <b/>
      <sz val="10"/>
      <color rgb="FF2E74B5"/>
      <name val="Calibri"/>
      <family val="2"/>
      <charset val="238"/>
    </font>
    <font>
      <sz val="11"/>
      <color theme="8" tint="-0.249977111117893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sz val="12"/>
      <color theme="8" tint="-0.249977111117893"/>
      <name val="Calibri"/>
      <family val="2"/>
      <charset val="238"/>
      <scheme val="minor"/>
    </font>
    <font>
      <sz val="12"/>
      <color theme="8" tint="-0.249977111117893"/>
      <name val="Calibri"/>
      <family val="2"/>
    </font>
    <font>
      <b/>
      <sz val="12"/>
      <color theme="8" tint="-0.249977111117893"/>
      <name val="Calibri"/>
      <family val="2"/>
      <scheme val="minor"/>
    </font>
    <font>
      <b/>
      <sz val="12"/>
      <color theme="8" tint="-0.249977111117893"/>
      <name val="Calibri"/>
      <family val="2"/>
      <charset val="238"/>
    </font>
    <font>
      <sz val="12"/>
      <color theme="8" tint="-0.249977111117893"/>
      <name val="Calibri"/>
      <family val="2"/>
      <charset val="238"/>
    </font>
    <font>
      <b/>
      <sz val="12"/>
      <color theme="8" tint="-0.249977111117893"/>
      <name val="Calibri"/>
      <family val="2"/>
    </font>
    <font>
      <b/>
      <sz val="12"/>
      <color theme="8" tint="-0.249977111117893"/>
      <name val="Calibri"/>
      <family val="2"/>
      <charset val="238"/>
      <scheme val="minor"/>
    </font>
    <font>
      <sz val="10"/>
      <color theme="8" tint="-0.249977111117893"/>
      <name val="Calibri"/>
      <family val="2"/>
      <scheme val="minor"/>
    </font>
    <font>
      <sz val="10"/>
      <color theme="8" tint="-0.249977111117893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3F7FB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 tint="-0.499984740745262"/>
      </bottom>
      <diagonal/>
    </border>
    <border>
      <left/>
      <right/>
      <top style="thick">
        <color theme="4" tint="-0.499984740745262"/>
      </top>
      <bottom/>
      <diagonal/>
    </border>
    <border>
      <left/>
      <right/>
      <top style="thick">
        <color rgb="FF1F3864"/>
      </top>
      <bottom/>
      <diagonal/>
    </border>
    <border>
      <left/>
      <right/>
      <top/>
      <bottom style="thick">
        <color theme="8" tint="-0.49998474074526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433">
    <xf numFmtId="0" fontId="0" fillId="0" borderId="0" xfId="0"/>
    <xf numFmtId="0" fontId="2" fillId="0" borderId="0" xfId="0" applyFont="1"/>
    <xf numFmtId="0" fontId="9" fillId="0" borderId="0" xfId="0" applyFont="1"/>
    <xf numFmtId="0" fontId="10" fillId="0" borderId="0" xfId="0" applyFont="1" applyAlignment="1">
      <alignment horizontal="justify" vertical="center"/>
    </xf>
    <xf numFmtId="0" fontId="11" fillId="0" borderId="0" xfId="0" applyFont="1"/>
    <xf numFmtId="0" fontId="11" fillId="0" borderId="0" xfId="0" applyFont="1" applyAlignment="1">
      <alignment horizontal="justify" vertical="center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7" fillId="0" borderId="0" xfId="0" applyFont="1"/>
    <xf numFmtId="0" fontId="10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49" fontId="18" fillId="0" borderId="0" xfId="0" applyNumberFormat="1" applyFont="1" applyAlignment="1">
      <alignment horizontal="right"/>
    </xf>
    <xf numFmtId="0" fontId="11" fillId="0" borderId="0" xfId="0" applyFont="1" applyAlignment="1">
      <alignment horizontal="center" vertical="center" wrapText="1"/>
    </xf>
    <xf numFmtId="0" fontId="11" fillId="3" borderId="0" xfId="0" applyFont="1" applyFill="1"/>
    <xf numFmtId="0" fontId="0" fillId="3" borderId="0" xfId="0" applyFill="1"/>
    <xf numFmtId="3" fontId="0" fillId="0" borderId="0" xfId="0" applyNumberFormat="1"/>
    <xf numFmtId="3" fontId="0" fillId="3" borderId="0" xfId="0" applyNumberFormat="1" applyFill="1"/>
    <xf numFmtId="166" fontId="0" fillId="3" borderId="0" xfId="0" applyNumberFormat="1" applyFill="1"/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13" fillId="0" borderId="0" xfId="0" applyFont="1"/>
    <xf numFmtId="0" fontId="14" fillId="0" borderId="0" xfId="0" applyFont="1" applyAlignment="1">
      <alignment horizontal="right" vertical="center" indent="2"/>
    </xf>
    <xf numFmtId="0" fontId="21" fillId="0" borderId="0" xfId="0" applyFont="1" applyAlignment="1">
      <alignment horizontal="justify" vertical="center"/>
    </xf>
    <xf numFmtId="10" fontId="0" fillId="0" borderId="0" xfId="0" applyNumberFormat="1"/>
    <xf numFmtId="4" fontId="0" fillId="0" borderId="0" xfId="0" applyNumberFormat="1"/>
    <xf numFmtId="0" fontId="22" fillId="0" borderId="0" xfId="0" applyFont="1"/>
    <xf numFmtId="165" fontId="0" fillId="0" borderId="0" xfId="0" applyNumberFormat="1"/>
    <xf numFmtId="166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0" fontId="23" fillId="0" borderId="0" xfId="0" applyFont="1"/>
    <xf numFmtId="0" fontId="24" fillId="0" borderId="0" xfId="0" applyFont="1" applyAlignment="1">
      <alignment horizontal="justify" vertical="center"/>
    </xf>
    <xf numFmtId="49" fontId="7" fillId="0" borderId="0" xfId="0" applyNumberFormat="1" applyFont="1"/>
    <xf numFmtId="49" fontId="25" fillId="0" borderId="0" xfId="0" applyNumberFormat="1" applyFont="1" applyAlignment="1">
      <alignment horizontal="center" vertical="center"/>
    </xf>
    <xf numFmtId="1" fontId="0" fillId="0" borderId="0" xfId="0" applyNumberFormat="1"/>
    <xf numFmtId="1" fontId="5" fillId="0" borderId="0" xfId="0" applyNumberFormat="1" applyFont="1" applyAlignment="1">
      <alignment horizontal="right" vertical="center"/>
    </xf>
    <xf numFmtId="10" fontId="2" fillId="0" borderId="0" xfId="0" applyNumberFormat="1" applyFont="1"/>
    <xf numFmtId="0" fontId="4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1" fontId="6" fillId="3" borderId="0" xfId="0" applyNumberFormat="1" applyFont="1" applyFill="1" applyAlignment="1">
      <alignment horizontal="right" vertical="center"/>
    </xf>
    <xf numFmtId="1" fontId="5" fillId="3" borderId="0" xfId="0" applyNumberFormat="1" applyFont="1" applyFill="1" applyAlignment="1">
      <alignment horizontal="right" vertical="center"/>
    </xf>
    <xf numFmtId="0" fontId="20" fillId="0" borderId="0" xfId="0" applyFont="1"/>
    <xf numFmtId="0" fontId="26" fillId="0" borderId="0" xfId="0" applyFont="1" applyAlignment="1">
      <alignment horizontal="center"/>
    </xf>
    <xf numFmtId="0" fontId="20" fillId="3" borderId="0" xfId="0" applyFont="1" applyFill="1"/>
    <xf numFmtId="9" fontId="0" fillId="0" borderId="0" xfId="0" applyNumberFormat="1"/>
    <xf numFmtId="3" fontId="27" fillId="0" borderId="0" xfId="0" applyNumberFormat="1" applyFont="1" applyAlignment="1">
      <alignment horizontal="right" vertical="center" wrapText="1"/>
    </xf>
    <xf numFmtId="0" fontId="27" fillId="0" borderId="0" xfId="0" applyFont="1" applyAlignment="1">
      <alignment horizontal="right" vertical="center" wrapText="1"/>
    </xf>
    <xf numFmtId="2" fontId="0" fillId="0" borderId="0" xfId="0" applyNumberFormat="1"/>
    <xf numFmtId="2" fontId="20" fillId="0" borderId="0" xfId="0" applyNumberFormat="1" applyFont="1"/>
    <xf numFmtId="166" fontId="2" fillId="0" borderId="0" xfId="0" applyNumberFormat="1" applyFont="1"/>
    <xf numFmtId="3" fontId="9" fillId="0" borderId="0" xfId="0" applyNumberFormat="1" applyFont="1"/>
    <xf numFmtId="3" fontId="2" fillId="0" borderId="0" xfId="0" applyNumberFormat="1" applyFont="1"/>
    <xf numFmtId="0" fontId="28" fillId="0" borderId="0" xfId="0" applyFont="1"/>
    <xf numFmtId="165" fontId="0" fillId="3" borderId="0" xfId="0" applyNumberFormat="1" applyFill="1"/>
    <xf numFmtId="0" fontId="0" fillId="0" borderId="0" xfId="0" applyAlignment="1">
      <alignment vertical="center" wrapText="1"/>
    </xf>
    <xf numFmtId="3" fontId="29" fillId="0" borderId="0" xfId="0" applyNumberFormat="1" applyFont="1" applyAlignment="1">
      <alignment horizontal="right" vertical="center" wrapText="1"/>
    </xf>
    <xf numFmtId="10" fontId="20" fillId="0" borderId="0" xfId="0" applyNumberFormat="1" applyFont="1"/>
    <xf numFmtId="10" fontId="9" fillId="0" borderId="0" xfId="0" applyNumberFormat="1" applyFont="1"/>
    <xf numFmtId="3" fontId="1" fillId="0" borderId="0" xfId="0" applyNumberFormat="1" applyFont="1"/>
    <xf numFmtId="3" fontId="22" fillId="0" borderId="0" xfId="0" applyNumberFormat="1" applyFont="1"/>
    <xf numFmtId="0" fontId="0" fillId="0" borderId="1" xfId="0" applyBorder="1"/>
    <xf numFmtId="0" fontId="33" fillId="5" borderId="0" xfId="0" applyFont="1" applyFill="1" applyAlignment="1">
      <alignment horizontal="center" vertical="center" wrapText="1"/>
    </xf>
    <xf numFmtId="0" fontId="34" fillId="5" borderId="0" xfId="0" applyFont="1" applyFill="1" applyAlignment="1">
      <alignment vertical="center" wrapText="1"/>
    </xf>
    <xf numFmtId="0" fontId="34" fillId="5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vertical="center" wrapText="1"/>
    </xf>
    <xf numFmtId="0" fontId="35" fillId="4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vertical="center" wrapText="1"/>
    </xf>
    <xf numFmtId="0" fontId="35" fillId="4" borderId="0" xfId="0" applyFont="1" applyFill="1" applyAlignment="1">
      <alignment horizontal="right" vertical="center" wrapText="1"/>
    </xf>
    <xf numFmtId="3" fontId="35" fillId="4" borderId="0" xfId="0" applyNumberFormat="1" applyFont="1" applyFill="1" applyAlignment="1">
      <alignment horizontal="right" vertical="center" wrapText="1"/>
    </xf>
    <xf numFmtId="3" fontId="34" fillId="5" borderId="0" xfId="0" applyNumberFormat="1" applyFont="1" applyFill="1" applyAlignment="1">
      <alignment horizontal="right" vertical="center" wrapText="1"/>
    </xf>
    <xf numFmtId="0" fontId="35" fillId="4" borderId="0" xfId="0" applyFont="1" applyFill="1" applyAlignment="1">
      <alignment horizontal="justify" vertical="center" wrapText="1"/>
    </xf>
    <xf numFmtId="165" fontId="35" fillId="4" borderId="0" xfId="0" applyNumberFormat="1" applyFont="1" applyFill="1" applyAlignment="1">
      <alignment horizontal="center" vertical="center" wrapText="1"/>
    </xf>
    <xf numFmtId="3" fontId="34" fillId="5" borderId="0" xfId="0" applyNumberFormat="1" applyFont="1" applyFill="1" applyAlignment="1">
      <alignment horizontal="center" vertical="center" wrapText="1"/>
    </xf>
    <xf numFmtId="166" fontId="35" fillId="4" borderId="0" xfId="0" applyNumberFormat="1" applyFont="1" applyFill="1" applyAlignment="1">
      <alignment horizontal="center" vertical="center" wrapText="1"/>
    </xf>
    <xf numFmtId="3" fontId="35" fillId="4" borderId="0" xfId="0" applyNumberFormat="1" applyFont="1" applyFill="1" applyAlignment="1">
      <alignment horizontal="center" vertical="center" wrapText="1"/>
    </xf>
    <xf numFmtId="49" fontId="36" fillId="0" borderId="0" xfId="0" applyNumberFormat="1" applyFont="1" applyAlignment="1">
      <alignment horizontal="right"/>
    </xf>
    <xf numFmtId="0" fontId="37" fillId="0" borderId="0" xfId="0" applyFont="1"/>
    <xf numFmtId="49" fontId="38" fillId="0" borderId="0" xfId="0" applyNumberFormat="1" applyFont="1" applyAlignment="1">
      <alignment horizontal="right"/>
    </xf>
    <xf numFmtId="0" fontId="9" fillId="0" borderId="1" xfId="0" applyFont="1" applyBorder="1"/>
    <xf numFmtId="49" fontId="32" fillId="0" borderId="1" xfId="0" applyNumberFormat="1" applyFont="1" applyBorder="1" applyAlignment="1">
      <alignment horizontal="center"/>
    </xf>
    <xf numFmtId="0" fontId="40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horizontal="justify" vertical="center"/>
    </xf>
    <xf numFmtId="0" fontId="12" fillId="0" borderId="1" xfId="0" applyFont="1" applyBorder="1"/>
    <xf numFmtId="49" fontId="38" fillId="0" borderId="1" xfId="0" applyNumberFormat="1" applyFont="1" applyBorder="1" applyAlignment="1">
      <alignment horizontal="right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43" fillId="0" borderId="0" xfId="0" applyFont="1"/>
    <xf numFmtId="0" fontId="28" fillId="0" borderId="1" xfId="0" applyFont="1" applyBorder="1"/>
    <xf numFmtId="0" fontId="44" fillId="0" borderId="1" xfId="0" applyFont="1" applyBorder="1" applyAlignment="1">
      <alignment horizontal="center" vertical="center"/>
    </xf>
    <xf numFmtId="0" fontId="43" fillId="0" borderId="1" xfId="0" applyFont="1" applyBorder="1"/>
    <xf numFmtId="49" fontId="42" fillId="0" borderId="1" xfId="0" applyNumberFormat="1" applyFont="1" applyBorder="1" applyAlignment="1">
      <alignment horizontal="right"/>
    </xf>
    <xf numFmtId="0" fontId="42" fillId="0" borderId="0" xfId="0" applyFont="1" applyAlignment="1">
      <alignment horizontal="center" vertical="center" wrapText="1"/>
    </xf>
    <xf numFmtId="3" fontId="42" fillId="0" borderId="0" xfId="0" applyNumberFormat="1" applyFont="1" applyAlignment="1">
      <alignment horizontal="right" vertical="center" wrapText="1"/>
    </xf>
    <xf numFmtId="1" fontId="42" fillId="0" borderId="0" xfId="0" applyNumberFormat="1" applyFont="1" applyAlignment="1">
      <alignment horizontal="center" vertical="center" wrapText="1"/>
    </xf>
    <xf numFmtId="0" fontId="44" fillId="0" borderId="1" xfId="0" applyFont="1" applyBorder="1" applyAlignment="1">
      <alignment horizontal="justify" vertical="center"/>
    </xf>
    <xf numFmtId="0" fontId="35" fillId="4" borderId="0" xfId="0" applyFont="1" applyFill="1" applyAlignment="1">
      <alignment horizontal="left" vertical="center" wrapText="1"/>
    </xf>
    <xf numFmtId="0" fontId="45" fillId="5" borderId="0" xfId="0" applyFont="1" applyFill="1" applyAlignment="1">
      <alignment horizontal="center" vertical="center" wrapText="1"/>
    </xf>
    <xf numFmtId="0" fontId="33" fillId="5" borderId="0" xfId="0" applyFont="1" applyFill="1" applyAlignment="1">
      <alignment horizontal="center"/>
    </xf>
    <xf numFmtId="0" fontId="46" fillId="5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horizontal="center" vertical="center"/>
    </xf>
    <xf numFmtId="0" fontId="47" fillId="4" borderId="0" xfId="0" applyFont="1" applyFill="1" applyAlignment="1">
      <alignment vertical="center" wrapText="1"/>
    </xf>
    <xf numFmtId="3" fontId="47" fillId="4" borderId="0" xfId="0" applyNumberFormat="1" applyFont="1" applyFill="1" applyAlignment="1">
      <alignment horizontal="right" vertical="center" wrapText="1"/>
    </xf>
    <xf numFmtId="166" fontId="47" fillId="4" borderId="0" xfId="0" applyNumberFormat="1" applyFont="1" applyFill="1" applyAlignment="1">
      <alignment horizontal="center" vertical="center" wrapText="1"/>
    </xf>
    <xf numFmtId="1" fontId="47" fillId="4" borderId="0" xfId="0" applyNumberFormat="1" applyFont="1" applyFill="1" applyAlignment="1">
      <alignment horizontal="center" vertical="center" wrapText="1"/>
    </xf>
    <xf numFmtId="3" fontId="45" fillId="5" borderId="0" xfId="0" applyNumberFormat="1" applyFont="1" applyFill="1" applyAlignment="1">
      <alignment horizontal="right" vertical="center" wrapText="1"/>
    </xf>
    <xf numFmtId="1" fontId="45" fillId="5" borderId="0" xfId="0" applyNumberFormat="1" applyFont="1" applyFill="1" applyAlignment="1">
      <alignment horizontal="center" vertical="center" wrapText="1"/>
    </xf>
    <xf numFmtId="3" fontId="47" fillId="4" borderId="0" xfId="0" applyNumberFormat="1" applyFont="1" applyFill="1" applyAlignment="1">
      <alignment horizontal="center" vertical="center" wrapText="1"/>
    </xf>
    <xf numFmtId="0" fontId="35" fillId="4" borderId="0" xfId="0" applyFont="1" applyFill="1"/>
    <xf numFmtId="3" fontId="47" fillId="4" borderId="0" xfId="0" applyNumberFormat="1" applyFont="1" applyFill="1" applyAlignment="1">
      <alignment vertical="center" wrapText="1"/>
    </xf>
    <xf numFmtId="0" fontId="47" fillId="4" borderId="0" xfId="0" applyFont="1" applyFill="1" applyAlignment="1">
      <alignment horizontal="right" vertical="center" wrapText="1"/>
    </xf>
    <xf numFmtId="0" fontId="35" fillId="4" borderId="0" xfId="0" applyFont="1" applyFill="1" applyAlignment="1">
      <alignment horizontal="center"/>
    </xf>
    <xf numFmtId="0" fontId="47" fillId="4" borderId="0" xfId="0" applyFont="1" applyFill="1" applyAlignment="1">
      <alignment horizontal="left" vertical="center" wrapText="1"/>
    </xf>
    <xf numFmtId="165" fontId="47" fillId="4" borderId="0" xfId="0" applyNumberFormat="1" applyFont="1" applyFill="1" applyAlignment="1">
      <alignment horizontal="center" vertical="center" wrapText="1"/>
    </xf>
    <xf numFmtId="0" fontId="47" fillId="4" borderId="0" xfId="0" applyFont="1" applyFill="1" applyAlignment="1">
      <alignment horizontal="center" vertical="center" wrapText="1"/>
    </xf>
    <xf numFmtId="1" fontId="47" fillId="4" borderId="0" xfId="0" applyNumberFormat="1" applyFont="1" applyFill="1" applyAlignment="1">
      <alignment horizontal="right" vertical="center" wrapText="1"/>
    </xf>
    <xf numFmtId="0" fontId="30" fillId="4" borderId="0" xfId="0" applyFont="1" applyFill="1" applyAlignment="1">
      <alignment horizontal="center" vertical="center"/>
    </xf>
    <xf numFmtId="0" fontId="47" fillId="4" borderId="0" xfId="0" applyFont="1" applyFill="1" applyAlignment="1">
      <alignment horizontal="justify" vertical="center" wrapText="1"/>
    </xf>
    <xf numFmtId="0" fontId="33" fillId="5" borderId="0" xfId="0" applyFont="1" applyFill="1" applyAlignment="1">
      <alignment horizontal="center" vertical="center"/>
    </xf>
    <xf numFmtId="3" fontId="47" fillId="4" borderId="0" xfId="0" applyNumberFormat="1" applyFont="1" applyFill="1" applyAlignment="1">
      <alignment horizontal="right" vertical="center"/>
    </xf>
    <xf numFmtId="3" fontId="45" fillId="5" borderId="0" xfId="0" applyNumberFormat="1" applyFont="1" applyFill="1" applyAlignment="1">
      <alignment horizontal="right" vertical="center"/>
    </xf>
    <xf numFmtId="3" fontId="45" fillId="5" borderId="0" xfId="0" applyNumberFormat="1" applyFont="1" applyFill="1" applyAlignment="1">
      <alignment horizontal="center" vertical="center" wrapText="1"/>
    </xf>
    <xf numFmtId="0" fontId="30" fillId="5" borderId="0" xfId="0" applyFont="1" applyFill="1"/>
    <xf numFmtId="0" fontId="30" fillId="0" borderId="0" xfId="0" applyFont="1"/>
    <xf numFmtId="0" fontId="47" fillId="0" borderId="0" xfId="0" applyFont="1"/>
    <xf numFmtId="16" fontId="45" fillId="5" borderId="0" xfId="0" applyNumberFormat="1" applyFont="1" applyFill="1" applyAlignment="1">
      <alignment horizontal="center" vertical="center" wrapText="1"/>
    </xf>
    <xf numFmtId="49" fontId="38" fillId="0" borderId="1" xfId="0" applyNumberFormat="1" applyFont="1" applyBorder="1"/>
    <xf numFmtId="0" fontId="10" fillId="0" borderId="1" xfId="0" applyFont="1" applyBorder="1"/>
    <xf numFmtId="0" fontId="43" fillId="0" borderId="1" xfId="0" applyFont="1" applyBorder="1" applyAlignment="1">
      <alignment horizontal="center" vertical="center"/>
    </xf>
    <xf numFmtId="0" fontId="45" fillId="5" borderId="0" xfId="0" applyFont="1" applyFill="1" applyAlignment="1">
      <alignment vertical="center" wrapText="1"/>
    </xf>
    <xf numFmtId="49" fontId="45" fillId="5" borderId="0" xfId="0" applyNumberFormat="1" applyFont="1" applyFill="1" applyAlignment="1">
      <alignment horizontal="center" vertical="center" wrapText="1"/>
    </xf>
    <xf numFmtId="0" fontId="34" fillId="5" borderId="0" xfId="0" applyFont="1" applyFill="1" applyAlignment="1">
      <alignment horizontal="center"/>
    </xf>
    <xf numFmtId="0" fontId="45" fillId="4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horizontal="center"/>
    </xf>
    <xf numFmtId="3" fontId="45" fillId="4" borderId="0" xfId="0" applyNumberFormat="1" applyFont="1" applyFill="1" applyAlignment="1">
      <alignment horizontal="center" vertical="center" wrapText="1"/>
    </xf>
    <xf numFmtId="1" fontId="45" fillId="4" borderId="0" xfId="0" applyNumberFormat="1" applyFont="1" applyFill="1" applyAlignment="1">
      <alignment horizontal="center" vertical="center" wrapText="1"/>
    </xf>
    <xf numFmtId="0" fontId="45" fillId="4" borderId="0" xfId="0" applyFont="1" applyFill="1" applyAlignment="1">
      <alignment vertical="center" wrapText="1"/>
    </xf>
    <xf numFmtId="9" fontId="45" fillId="4" borderId="0" xfId="0" applyNumberFormat="1" applyFont="1" applyFill="1" applyAlignment="1">
      <alignment horizontal="center" vertical="center" wrapText="1"/>
    </xf>
    <xf numFmtId="49" fontId="45" fillId="4" borderId="0" xfId="0" applyNumberFormat="1" applyFont="1" applyFill="1" applyAlignment="1">
      <alignment horizontal="center" vertical="center" wrapText="1"/>
    </xf>
    <xf numFmtId="0" fontId="40" fillId="0" borderId="1" xfId="0" applyFont="1" applyBorder="1"/>
    <xf numFmtId="49" fontId="42" fillId="0" borderId="1" xfId="0" applyNumberFormat="1" applyFont="1" applyBorder="1"/>
    <xf numFmtId="0" fontId="46" fillId="5" borderId="0" xfId="0" applyFont="1" applyFill="1" applyAlignment="1">
      <alignment horizontal="center" vertical="center"/>
    </xf>
    <xf numFmtId="0" fontId="45" fillId="5" borderId="0" xfId="0" applyFont="1" applyFill="1" applyAlignment="1">
      <alignment vertical="center"/>
    </xf>
    <xf numFmtId="3" fontId="45" fillId="5" borderId="0" xfId="0" applyNumberFormat="1" applyFont="1" applyFill="1" applyAlignment="1">
      <alignment vertical="center"/>
    </xf>
    <xf numFmtId="3" fontId="45" fillId="5" borderId="0" xfId="0" applyNumberFormat="1" applyFont="1" applyFill="1" applyAlignment="1">
      <alignment vertical="center" wrapText="1"/>
    </xf>
    <xf numFmtId="1" fontId="47" fillId="5" borderId="0" xfId="0" applyNumberFormat="1" applyFont="1" applyFill="1" applyAlignment="1">
      <alignment horizontal="center" vertical="center" wrapText="1"/>
    </xf>
    <xf numFmtId="0" fontId="45" fillId="4" borderId="0" xfId="0" applyFont="1" applyFill="1" applyAlignment="1">
      <alignment vertical="center"/>
    </xf>
    <xf numFmtId="3" fontId="45" fillId="4" borderId="0" xfId="0" applyNumberFormat="1" applyFont="1" applyFill="1" applyAlignment="1">
      <alignment horizontal="right" vertical="center" wrapText="1"/>
    </xf>
    <xf numFmtId="3" fontId="45" fillId="4" borderId="0" xfId="0" applyNumberFormat="1" applyFont="1" applyFill="1" applyAlignment="1">
      <alignment vertical="center"/>
    </xf>
    <xf numFmtId="3" fontId="45" fillId="4" borderId="0" xfId="0" applyNumberFormat="1" applyFont="1" applyFill="1" applyAlignment="1">
      <alignment vertical="center" wrapText="1"/>
    </xf>
    <xf numFmtId="0" fontId="47" fillId="4" borderId="0" xfId="0" applyFont="1" applyFill="1" applyAlignment="1">
      <alignment vertical="center"/>
    </xf>
    <xf numFmtId="3" fontId="47" fillId="4" borderId="0" xfId="0" applyNumberFormat="1" applyFont="1" applyFill="1" applyAlignment="1">
      <alignment vertical="center"/>
    </xf>
    <xf numFmtId="3" fontId="47" fillId="4" borderId="0" xfId="0" applyNumberFormat="1" applyFont="1" applyFill="1"/>
    <xf numFmtId="3" fontId="47" fillId="4" borderId="0" xfId="0" applyNumberFormat="1" applyFont="1" applyFill="1" applyAlignment="1">
      <alignment wrapText="1"/>
    </xf>
    <xf numFmtId="0" fontId="37" fillId="3" borderId="0" xfId="0" applyFont="1" applyFill="1"/>
    <xf numFmtId="0" fontId="28" fillId="3" borderId="1" xfId="0" applyFont="1" applyFill="1" applyBorder="1"/>
    <xf numFmtId="0" fontId="43" fillId="3" borderId="1" xfId="0" applyFont="1" applyFill="1" applyBorder="1"/>
    <xf numFmtId="49" fontId="42" fillId="3" borderId="1" xfId="0" applyNumberFormat="1" applyFont="1" applyFill="1" applyBorder="1" applyAlignment="1">
      <alignment horizontal="center"/>
    </xf>
    <xf numFmtId="0" fontId="39" fillId="4" borderId="0" xfId="0" applyFont="1" applyFill="1" applyAlignment="1">
      <alignment vertical="center"/>
    </xf>
    <xf numFmtId="0" fontId="34" fillId="4" borderId="0" xfId="0" applyFont="1" applyFill="1" applyAlignment="1">
      <alignment horizontal="center" vertical="center" wrapText="1"/>
    </xf>
    <xf numFmtId="3" fontId="35" fillId="4" borderId="0" xfId="0" applyNumberFormat="1" applyFont="1" applyFill="1"/>
    <xf numFmtId="0" fontId="32" fillId="4" borderId="0" xfId="0" applyFont="1" applyFill="1" applyAlignment="1">
      <alignment vertical="center"/>
    </xf>
    <xf numFmtId="49" fontId="32" fillId="0" borderId="1" xfId="0" applyNumberFormat="1" applyFont="1" applyBorder="1" applyAlignment="1">
      <alignment horizontal="right"/>
    </xf>
    <xf numFmtId="0" fontId="52" fillId="0" borderId="1" xfId="0" applyFont="1" applyBorder="1"/>
    <xf numFmtId="49" fontId="41" fillId="0" borderId="1" xfId="0" applyNumberFormat="1" applyFont="1" applyBorder="1" applyAlignment="1">
      <alignment horizontal="right" vertical="center"/>
    </xf>
    <xf numFmtId="0" fontId="47" fillId="4" borderId="0" xfId="0" applyFont="1" applyFill="1" applyAlignment="1">
      <alignment horizontal="justify" vertical="center"/>
    </xf>
    <xf numFmtId="0" fontId="45" fillId="5" borderId="0" xfId="0" applyFont="1" applyFill="1" applyAlignment="1">
      <alignment horizontal="center" vertical="top" wrapText="1"/>
    </xf>
    <xf numFmtId="1" fontId="45" fillId="5" borderId="0" xfId="0" applyNumberFormat="1" applyFont="1" applyFill="1" applyAlignment="1">
      <alignment horizontal="center" vertical="top" wrapText="1"/>
    </xf>
    <xf numFmtId="0" fontId="34" fillId="5" borderId="0" xfId="0" applyFont="1" applyFill="1" applyAlignment="1">
      <alignment horizontal="center" vertical="top"/>
    </xf>
    <xf numFmtId="0" fontId="46" fillId="5" borderId="0" xfId="0" applyFont="1" applyFill="1" applyAlignment="1">
      <alignment horizontal="center" vertical="top" wrapText="1"/>
    </xf>
    <xf numFmtId="1" fontId="46" fillId="5" borderId="0" xfId="0" applyNumberFormat="1" applyFont="1" applyFill="1" applyAlignment="1">
      <alignment horizontal="center" vertical="top" wrapText="1"/>
    </xf>
    <xf numFmtId="164" fontId="45" fillId="5" borderId="0" xfId="0" applyNumberFormat="1" applyFont="1" applyFill="1" applyAlignment="1">
      <alignment horizontal="right" vertical="center" wrapText="1"/>
    </xf>
    <xf numFmtId="166" fontId="45" fillId="5" borderId="0" xfId="0" applyNumberFormat="1" applyFont="1" applyFill="1" applyAlignment="1">
      <alignment horizontal="center" vertical="center" wrapText="1"/>
    </xf>
    <xf numFmtId="49" fontId="53" fillId="0" borderId="1" xfId="0" applyNumberFormat="1" applyFont="1" applyBorder="1" applyAlignment="1">
      <alignment horizontal="right" vertical="center"/>
    </xf>
    <xf numFmtId="0" fontId="54" fillId="0" borderId="1" xfId="0" applyFont="1" applyBorder="1"/>
    <xf numFmtId="0" fontId="46" fillId="5" borderId="0" xfId="0" applyFont="1" applyFill="1" applyAlignment="1">
      <alignment horizontal="center" wrapText="1"/>
    </xf>
    <xf numFmtId="0" fontId="11" fillId="0" borderId="1" xfId="0" applyFont="1" applyBorder="1" applyAlignment="1">
      <alignment horizontal="justify" vertical="center"/>
    </xf>
    <xf numFmtId="3" fontId="34" fillId="5" borderId="0" xfId="0" applyNumberFormat="1" applyFont="1" applyFill="1" applyAlignment="1">
      <alignment vertical="center"/>
    </xf>
    <xf numFmtId="166" fontId="34" fillId="5" borderId="0" xfId="0" applyNumberFormat="1" applyFont="1" applyFill="1" applyAlignment="1">
      <alignment horizontal="center" vertical="center"/>
    </xf>
    <xf numFmtId="0" fontId="30" fillId="4" borderId="0" xfId="0" applyFont="1" applyFill="1"/>
    <xf numFmtId="0" fontId="30" fillId="4" borderId="0" xfId="0" applyFont="1" applyFill="1" applyAlignment="1">
      <alignment horizontal="center"/>
    </xf>
    <xf numFmtId="0" fontId="31" fillId="4" borderId="0" xfId="0" applyFont="1" applyFill="1" applyAlignment="1">
      <alignment vertical="center" wrapText="1"/>
    </xf>
    <xf numFmtId="166" fontId="45" fillId="4" borderId="0" xfId="0" applyNumberFormat="1" applyFont="1" applyFill="1" applyAlignment="1">
      <alignment horizontal="center" vertical="center" wrapText="1"/>
    </xf>
    <xf numFmtId="166" fontId="35" fillId="4" borderId="0" xfId="0" applyNumberFormat="1" applyFont="1" applyFill="1" applyAlignment="1">
      <alignment horizontal="center"/>
    </xf>
    <xf numFmtId="166" fontId="47" fillId="4" borderId="0" xfId="0" applyNumberFormat="1" applyFont="1" applyFill="1" applyAlignment="1">
      <alignment horizontal="center" wrapText="1"/>
    </xf>
    <xf numFmtId="0" fontId="45" fillId="5" borderId="0" xfId="0" applyFont="1" applyFill="1" applyAlignment="1">
      <alignment horizontal="center" wrapText="1"/>
    </xf>
    <xf numFmtId="0" fontId="37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/>
    <xf numFmtId="0" fontId="45" fillId="4" borderId="0" xfId="0" applyFont="1" applyFill="1" applyAlignment="1">
      <alignment horizontal="right" vertical="center" wrapText="1"/>
    </xf>
    <xf numFmtId="3" fontId="34" fillId="4" borderId="0" xfId="0" applyNumberFormat="1" applyFont="1" applyFill="1" applyAlignment="1">
      <alignment horizontal="right" vertical="center" wrapText="1"/>
    </xf>
    <xf numFmtId="0" fontId="34" fillId="5" borderId="0" xfId="0" applyFont="1" applyFill="1" applyAlignment="1">
      <alignment horizontal="center" vertical="center"/>
    </xf>
    <xf numFmtId="0" fontId="45" fillId="5" borderId="0" xfId="0" applyFont="1" applyFill="1" applyAlignment="1">
      <alignment horizontal="left" vertical="center" wrapText="1"/>
    </xf>
    <xf numFmtId="3" fontId="34" fillId="5" borderId="0" xfId="0" applyNumberFormat="1" applyFont="1" applyFill="1" applyAlignment="1">
      <alignment vertical="center" wrapText="1"/>
    </xf>
    <xf numFmtId="3" fontId="34" fillId="4" borderId="0" xfId="0" applyNumberFormat="1" applyFont="1" applyFill="1" applyAlignment="1">
      <alignment vertical="center" wrapText="1"/>
    </xf>
    <xf numFmtId="49" fontId="36" fillId="0" borderId="1" xfId="0" applyNumberFormat="1" applyFont="1" applyBorder="1" applyAlignment="1">
      <alignment horizontal="right"/>
    </xf>
    <xf numFmtId="0" fontId="37" fillId="0" borderId="0" xfId="0" applyFont="1" applyAlignment="1">
      <alignment horizontal="justify" vertical="center"/>
    </xf>
    <xf numFmtId="3" fontId="35" fillId="4" borderId="0" xfId="0" applyNumberFormat="1" applyFont="1" applyFill="1" applyAlignment="1">
      <alignment vertical="center" wrapText="1"/>
    </xf>
    <xf numFmtId="49" fontId="41" fillId="0" borderId="1" xfId="0" applyNumberFormat="1" applyFont="1" applyBorder="1" applyAlignment="1">
      <alignment horizontal="right"/>
    </xf>
    <xf numFmtId="0" fontId="48" fillId="4" borderId="0" xfId="0" applyFont="1" applyFill="1" applyAlignment="1">
      <alignment horizontal="center" vertical="center" wrapText="1"/>
    </xf>
    <xf numFmtId="164" fontId="47" fillId="4" borderId="0" xfId="0" applyNumberFormat="1" applyFont="1" applyFill="1" applyAlignment="1">
      <alignment horizontal="center" vertical="center" wrapText="1"/>
    </xf>
    <xf numFmtId="10" fontId="47" fillId="4" borderId="0" xfId="0" applyNumberFormat="1" applyFont="1" applyFill="1" applyAlignment="1">
      <alignment horizontal="center" vertical="center" wrapText="1"/>
    </xf>
    <xf numFmtId="164" fontId="45" fillId="5" borderId="0" xfId="0" applyNumberFormat="1" applyFont="1" applyFill="1" applyAlignment="1">
      <alignment horizontal="center" vertical="center" wrapText="1"/>
    </xf>
    <xf numFmtId="0" fontId="45" fillId="5" borderId="0" xfId="0" applyFont="1" applyFill="1" applyAlignment="1">
      <alignment horizontal="right" vertical="center" wrapText="1"/>
    </xf>
    <xf numFmtId="0" fontId="47" fillId="5" borderId="0" xfId="0" applyFont="1" applyFill="1" applyAlignment="1">
      <alignment horizontal="right" vertical="center" wrapText="1"/>
    </xf>
    <xf numFmtId="1" fontId="47" fillId="4" borderId="0" xfId="0" applyNumberFormat="1" applyFont="1" applyFill="1" applyAlignment="1">
      <alignment vertical="center" wrapText="1"/>
    </xf>
    <xf numFmtId="49" fontId="42" fillId="0" borderId="1" xfId="0" applyNumberFormat="1" applyFont="1" applyBorder="1" applyAlignment="1">
      <alignment horizontal="left"/>
    </xf>
    <xf numFmtId="164" fontId="34" fillId="5" borderId="0" xfId="0" applyNumberFormat="1" applyFont="1" applyFill="1" applyAlignment="1">
      <alignment horizontal="right" vertical="center" wrapText="1"/>
    </xf>
    <xf numFmtId="1" fontId="35" fillId="4" borderId="0" xfId="0" applyNumberFormat="1" applyFont="1" applyFill="1" applyAlignment="1">
      <alignment horizontal="center" vertical="center" wrapText="1"/>
    </xf>
    <xf numFmtId="1" fontId="34" fillId="5" borderId="0" xfId="0" applyNumberFormat="1" applyFont="1" applyFill="1" applyAlignment="1">
      <alignment horizontal="center" vertical="center" wrapText="1"/>
    </xf>
    <xf numFmtId="166" fontId="35" fillId="4" borderId="0" xfId="0" applyNumberFormat="1" applyFont="1" applyFill="1" applyAlignment="1">
      <alignment horizontal="center" vertical="center"/>
    </xf>
    <xf numFmtId="16" fontId="35" fillId="4" borderId="0" xfId="0" applyNumberFormat="1" applyFont="1" applyFill="1" applyAlignment="1">
      <alignment horizontal="center" vertical="center" wrapText="1"/>
    </xf>
    <xf numFmtId="1" fontId="34" fillId="5" borderId="0" xfId="0" applyNumberFormat="1" applyFont="1" applyFill="1" applyAlignment="1">
      <alignment horizontal="center" vertical="center"/>
    </xf>
    <xf numFmtId="4" fontId="34" fillId="4" borderId="0" xfId="0" applyNumberFormat="1" applyFont="1" applyFill="1" applyAlignment="1">
      <alignment horizontal="center" vertical="center" wrapText="1"/>
    </xf>
    <xf numFmtId="10" fontId="35" fillId="4" borderId="0" xfId="0" applyNumberFormat="1" applyFont="1" applyFill="1" applyAlignment="1">
      <alignment horizontal="center" vertical="center" wrapText="1"/>
    </xf>
    <xf numFmtId="10" fontId="40" fillId="0" borderId="1" xfId="0" applyNumberFormat="1" applyFont="1" applyBorder="1"/>
    <xf numFmtId="166" fontId="47" fillId="4" borderId="0" xfId="0" applyNumberFormat="1" applyFont="1" applyFill="1" applyAlignment="1">
      <alignment horizontal="center" vertical="center"/>
    </xf>
    <xf numFmtId="3" fontId="35" fillId="4" borderId="0" xfId="0" applyNumberFormat="1" applyFont="1" applyFill="1" applyAlignment="1">
      <alignment horizontal="right" vertical="center"/>
    </xf>
    <xf numFmtId="1" fontId="4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horizontal="right" vertical="center"/>
    </xf>
    <xf numFmtId="1" fontId="45" fillId="5" borderId="0" xfId="0" applyNumberFormat="1" applyFont="1" applyFill="1" applyAlignment="1">
      <alignment horizontal="center" vertical="center"/>
    </xf>
    <xf numFmtId="0" fontId="17" fillId="0" borderId="1" xfId="0" applyFont="1" applyBorder="1" applyAlignment="1">
      <alignment horizontal="justify" vertical="center"/>
    </xf>
    <xf numFmtId="49" fontId="42" fillId="0" borderId="1" xfId="0" applyNumberFormat="1" applyFont="1" applyBorder="1" applyAlignment="1">
      <alignment vertical="center"/>
    </xf>
    <xf numFmtId="0" fontId="35" fillId="4" borderId="0" xfId="0" applyFont="1" applyFill="1" applyAlignment="1">
      <alignment vertical="center"/>
    </xf>
    <xf numFmtId="3" fontId="35" fillId="4" borderId="0" xfId="0" applyNumberFormat="1" applyFont="1" applyFill="1" applyAlignment="1">
      <alignment vertical="center"/>
    </xf>
    <xf numFmtId="165" fontId="35" fillId="4" borderId="0" xfId="0" applyNumberFormat="1" applyFont="1" applyFill="1" applyAlignment="1">
      <alignment horizontal="center" vertical="center"/>
    </xf>
    <xf numFmtId="1" fontId="35" fillId="4" borderId="0" xfId="0" applyNumberFormat="1" applyFont="1" applyFill="1" applyAlignment="1">
      <alignment horizontal="center" vertical="center"/>
    </xf>
    <xf numFmtId="3" fontId="34" fillId="5" borderId="0" xfId="0" applyNumberFormat="1" applyFont="1" applyFill="1" applyAlignment="1">
      <alignment horizontal="center" vertical="center"/>
    </xf>
    <xf numFmtId="3" fontId="34" fillId="5" borderId="0" xfId="0" applyNumberFormat="1" applyFont="1" applyFill="1" applyAlignment="1">
      <alignment horizontal="right" vertical="center"/>
    </xf>
    <xf numFmtId="0" fontId="2" fillId="0" borderId="1" xfId="0" applyFont="1" applyBorder="1"/>
    <xf numFmtId="49" fontId="36" fillId="0" borderId="1" xfId="0" applyNumberFormat="1" applyFont="1" applyBorder="1" applyAlignment="1">
      <alignment horizontal="right" vertical="center"/>
    </xf>
    <xf numFmtId="49" fontId="32" fillId="0" borderId="1" xfId="0" applyNumberFormat="1" applyFont="1" applyBorder="1" applyAlignment="1">
      <alignment horizontal="right" vertical="center"/>
    </xf>
    <xf numFmtId="0" fontId="35" fillId="4" borderId="0" xfId="0" applyFont="1" applyFill="1" applyAlignment="1">
      <alignment horizontal="right"/>
    </xf>
    <xf numFmtId="0" fontId="34" fillId="4" borderId="0" xfId="0" applyFont="1" applyFill="1" applyAlignment="1">
      <alignment horizontal="right" vertical="center"/>
    </xf>
    <xf numFmtId="0" fontId="34" fillId="4" borderId="0" xfId="0" applyFont="1" applyFill="1" applyAlignment="1">
      <alignment horizontal="center" vertical="center"/>
    </xf>
    <xf numFmtId="2" fontId="34" fillId="4" borderId="0" xfId="0" applyNumberFormat="1" applyFont="1" applyFill="1" applyAlignment="1">
      <alignment horizontal="center" vertical="center"/>
    </xf>
    <xf numFmtId="0" fontId="55" fillId="0" borderId="1" xfId="0" applyFont="1" applyBorder="1"/>
    <xf numFmtId="9" fontId="35" fillId="4" borderId="0" xfId="0" applyNumberFormat="1" applyFont="1" applyFill="1" applyAlignment="1">
      <alignment horizontal="center" vertical="center"/>
    </xf>
    <xf numFmtId="0" fontId="35" fillId="5" borderId="0" xfId="0" applyFont="1" applyFill="1" applyAlignment="1">
      <alignment horizontal="center" vertical="center"/>
    </xf>
    <xf numFmtId="0" fontId="34" fillId="5" borderId="0" xfId="0" applyFont="1" applyFill="1" applyAlignment="1">
      <alignment horizontal="right" vertical="center"/>
    </xf>
    <xf numFmtId="1" fontId="34" fillId="5" borderId="0" xfId="0" applyNumberFormat="1" applyFont="1" applyFill="1" applyAlignment="1">
      <alignment horizontal="right" vertical="center"/>
    </xf>
    <xf numFmtId="49" fontId="35" fillId="4" borderId="0" xfId="0" applyNumberFormat="1" applyFont="1" applyFill="1" applyAlignment="1">
      <alignment horizontal="right" vertical="center"/>
    </xf>
    <xf numFmtId="0" fontId="24" fillId="0" borderId="1" xfId="0" applyFont="1" applyBorder="1" applyAlignment="1">
      <alignment horizontal="justify" vertical="center"/>
    </xf>
    <xf numFmtId="3" fontId="35" fillId="4" borderId="0" xfId="0" applyNumberFormat="1" applyFont="1" applyFill="1" applyAlignment="1">
      <alignment horizontal="center" vertical="center"/>
    </xf>
    <xf numFmtId="0" fontId="35" fillId="5" borderId="0" xfId="0" applyFont="1" applyFill="1" applyAlignment="1">
      <alignment horizontal="center" vertical="center" wrapText="1"/>
    </xf>
    <xf numFmtId="0" fontId="34" fillId="5" borderId="0" xfId="0" applyFont="1" applyFill="1" applyAlignment="1">
      <alignment vertical="center"/>
    </xf>
    <xf numFmtId="166" fontId="34" fillId="5" borderId="0" xfId="0" applyNumberFormat="1" applyFont="1" applyFill="1" applyAlignment="1">
      <alignment horizontal="center" vertical="center" wrapText="1"/>
    </xf>
    <xf numFmtId="0" fontId="32" fillId="0" borderId="1" xfId="0" applyFont="1" applyBorder="1"/>
    <xf numFmtId="166" fontId="34" fillId="4" borderId="0" xfId="0" applyNumberFormat="1" applyFont="1" applyFill="1" applyAlignment="1">
      <alignment horizontal="center" vertical="center" wrapText="1"/>
    </xf>
    <xf numFmtId="3" fontId="34" fillId="4" borderId="0" xfId="0" applyNumberFormat="1" applyFont="1" applyFill="1" applyAlignment="1">
      <alignment horizontal="center" vertical="center"/>
    </xf>
    <xf numFmtId="3" fontId="34" fillId="4" borderId="0" xfId="0" applyNumberFormat="1" applyFont="1" applyFill="1" applyAlignment="1">
      <alignment horizontal="right" vertical="center"/>
    </xf>
    <xf numFmtId="1" fontId="34" fillId="4" borderId="0" xfId="0" applyNumberFormat="1" applyFont="1" applyFill="1" applyAlignment="1">
      <alignment horizontal="center" vertical="center"/>
    </xf>
    <xf numFmtId="3" fontId="34" fillId="4" borderId="0" xfId="0" applyNumberFormat="1" applyFont="1" applyFill="1" applyAlignment="1">
      <alignment horizontal="center" vertical="center" wrapText="1"/>
    </xf>
    <xf numFmtId="0" fontId="51" fillId="4" borderId="0" xfId="0" applyFont="1" applyFill="1" applyAlignment="1">
      <alignment vertical="center"/>
    </xf>
    <xf numFmtId="0" fontId="49" fillId="5" borderId="0" xfId="0" applyFont="1" applyFill="1" applyAlignment="1">
      <alignment horizontal="center" vertical="center" wrapText="1"/>
    </xf>
    <xf numFmtId="0" fontId="49" fillId="5" borderId="0" xfId="0" applyFont="1" applyFill="1" applyAlignment="1">
      <alignment horizontal="center" vertical="center"/>
    </xf>
    <xf numFmtId="0" fontId="50" fillId="5" borderId="0" xfId="0" applyFont="1" applyFill="1" applyAlignment="1">
      <alignment horizontal="center" vertical="center" wrapText="1"/>
    </xf>
    <xf numFmtId="0" fontId="50" fillId="5" borderId="0" xfId="0" applyFont="1" applyFill="1" applyAlignment="1">
      <alignment horizontal="center" vertical="center"/>
    </xf>
    <xf numFmtId="0" fontId="51" fillId="4" borderId="0" xfId="0" applyFont="1" applyFill="1" applyAlignment="1">
      <alignment horizontal="center" vertical="center" wrapText="1"/>
    </xf>
    <xf numFmtId="3" fontId="51" fillId="4" borderId="0" xfId="0" applyNumberFormat="1" applyFont="1" applyFill="1" applyAlignment="1">
      <alignment horizontal="right" vertical="center"/>
    </xf>
    <xf numFmtId="166" fontId="51" fillId="4" borderId="0" xfId="0" applyNumberFormat="1" applyFont="1" applyFill="1" applyAlignment="1">
      <alignment horizontal="center" vertical="center"/>
    </xf>
    <xf numFmtId="1" fontId="51" fillId="4" borderId="0" xfId="0" applyNumberFormat="1" applyFont="1" applyFill="1" applyAlignment="1">
      <alignment horizontal="center" vertical="center"/>
    </xf>
    <xf numFmtId="3" fontId="49" fillId="5" borderId="0" xfId="0" applyNumberFormat="1" applyFont="1" applyFill="1" applyAlignment="1">
      <alignment horizontal="right" vertical="center"/>
    </xf>
    <xf numFmtId="1" fontId="49" fillId="5" borderId="0" xfId="0" applyNumberFormat="1" applyFont="1" applyFill="1" applyAlignment="1">
      <alignment horizontal="center" vertical="center"/>
    </xf>
    <xf numFmtId="9" fontId="51" fillId="4" borderId="0" xfId="0" applyNumberFormat="1" applyFont="1" applyFill="1" applyAlignment="1">
      <alignment horizontal="center" vertical="center"/>
    </xf>
    <xf numFmtId="0" fontId="51" fillId="4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justify" vertical="center"/>
    </xf>
    <xf numFmtId="49" fontId="7" fillId="0" borderId="1" xfId="0" applyNumberFormat="1" applyFont="1" applyBorder="1" applyAlignment="1">
      <alignment horizontal="right"/>
    </xf>
    <xf numFmtId="0" fontId="51" fillId="4" borderId="0" xfId="0" applyFont="1" applyFill="1" applyAlignment="1">
      <alignment horizontal="right" vertical="center"/>
    </xf>
    <xf numFmtId="0" fontId="49" fillId="4" borderId="0" xfId="0" applyFont="1" applyFill="1" applyAlignment="1">
      <alignment horizontal="center" vertical="center" wrapText="1"/>
    </xf>
    <xf numFmtId="1" fontId="51" fillId="4" borderId="0" xfId="0" applyNumberFormat="1" applyFont="1" applyFill="1" applyAlignment="1">
      <alignment vertical="center"/>
    </xf>
    <xf numFmtId="49" fontId="51" fillId="4" borderId="0" xfId="0" applyNumberFormat="1" applyFont="1" applyFill="1" applyAlignment="1">
      <alignment horizontal="center" vertical="center" wrapText="1"/>
    </xf>
    <xf numFmtId="166" fontId="49" fillId="5" borderId="0" xfId="0" applyNumberFormat="1" applyFont="1" applyFill="1" applyAlignment="1">
      <alignment horizontal="center" vertical="center"/>
    </xf>
    <xf numFmtId="0" fontId="49" fillId="4" borderId="0" xfId="0" applyFont="1" applyFill="1" applyAlignment="1">
      <alignment horizontal="right" vertical="center"/>
    </xf>
    <xf numFmtId="166" fontId="49" fillId="4" borderId="0" xfId="0" applyNumberFormat="1" applyFont="1" applyFill="1" applyAlignment="1">
      <alignment horizontal="center" vertical="center"/>
    </xf>
    <xf numFmtId="166" fontId="34" fillId="4" borderId="0" xfId="0" applyNumberFormat="1" applyFont="1" applyFill="1" applyAlignment="1">
      <alignment horizontal="center" vertical="center"/>
    </xf>
    <xf numFmtId="0" fontId="49" fillId="5" borderId="0" xfId="0" applyFont="1" applyFill="1" applyAlignment="1">
      <alignment vertical="center" wrapText="1"/>
    </xf>
    <xf numFmtId="0" fontId="49" fillId="5" borderId="0" xfId="0" applyFont="1" applyFill="1" applyAlignment="1">
      <alignment vertical="center"/>
    </xf>
    <xf numFmtId="165" fontId="35" fillId="4" borderId="0" xfId="0" applyNumberFormat="1" applyFont="1" applyFill="1" applyAlignment="1">
      <alignment horizontal="right" vertical="center" wrapText="1"/>
    </xf>
    <xf numFmtId="0" fontId="35" fillId="5" borderId="0" xfId="0" applyFont="1" applyFill="1" applyAlignment="1">
      <alignment horizontal="justify" vertical="center" wrapText="1"/>
    </xf>
    <xf numFmtId="0" fontId="32" fillId="0" borderId="1" xfId="0" applyFont="1" applyBorder="1" applyAlignment="1">
      <alignment horizontal="right"/>
    </xf>
    <xf numFmtId="0" fontId="45" fillId="5" borderId="0" xfId="0" applyFont="1" applyFill="1" applyAlignment="1">
      <alignment horizontal="center" vertical="center"/>
    </xf>
    <xf numFmtId="164" fontId="34" fillId="4" borderId="0" xfId="0" applyNumberFormat="1" applyFont="1" applyFill="1" applyAlignment="1">
      <alignment horizontal="right" vertical="center" wrapText="1"/>
    </xf>
    <xf numFmtId="0" fontId="34" fillId="5" borderId="0" xfId="0" applyFont="1" applyFill="1" applyAlignment="1">
      <alignment horizontal="justify" vertical="center" wrapText="1"/>
    </xf>
    <xf numFmtId="0" fontId="34" fillId="5" borderId="0" xfId="0" applyFont="1" applyFill="1" applyAlignment="1">
      <alignment horizontal="right" vertical="center" wrapText="1"/>
    </xf>
    <xf numFmtId="164" fontId="51" fillId="4" borderId="0" xfId="0" applyNumberFormat="1" applyFont="1" applyFill="1" applyAlignment="1">
      <alignment horizontal="center" vertical="center"/>
    </xf>
    <xf numFmtId="0" fontId="0" fillId="0" borderId="4" xfId="0" applyBorder="1"/>
    <xf numFmtId="0" fontId="57" fillId="0" borderId="0" xfId="0" applyFont="1" applyAlignment="1">
      <alignment horizontal="justify" vertical="center"/>
    </xf>
    <xf numFmtId="0" fontId="56" fillId="0" borderId="0" xfId="0" applyFont="1" applyAlignment="1">
      <alignment horizontal="justify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justify" vertical="center" wrapText="1"/>
    </xf>
    <xf numFmtId="0" fontId="34" fillId="5" borderId="0" xfId="0" applyFont="1" applyFill="1"/>
    <xf numFmtId="2" fontId="35" fillId="4" borderId="0" xfId="0" applyNumberFormat="1" applyFont="1" applyFill="1" applyAlignment="1">
      <alignment horizontal="center" vertical="center" wrapText="1"/>
    </xf>
    <xf numFmtId="0" fontId="58" fillId="0" borderId="1" xfId="0" applyFont="1" applyBorder="1"/>
    <xf numFmtId="49" fontId="34" fillId="5" borderId="0" xfId="0" applyNumberFormat="1" applyFont="1" applyFill="1" applyAlignment="1">
      <alignment horizontal="center" vertical="center" wrapText="1"/>
    </xf>
    <xf numFmtId="0" fontId="35" fillId="5" borderId="0" xfId="0" applyFont="1" applyFill="1" applyAlignment="1">
      <alignment vertical="center"/>
    </xf>
    <xf numFmtId="0" fontId="59" fillId="0" borderId="0" xfId="0" applyFont="1" applyAlignment="1">
      <alignment vertical="center"/>
    </xf>
    <xf numFmtId="0" fontId="58" fillId="0" borderId="1" xfId="0" applyFont="1" applyBorder="1" applyAlignment="1">
      <alignment horizontal="right"/>
    </xf>
    <xf numFmtId="0" fontId="60" fillId="0" borderId="1" xfId="0" applyFont="1" applyBorder="1" applyAlignment="1">
      <alignment horizontal="right" vertical="center"/>
    </xf>
    <xf numFmtId="0" fontId="15" fillId="0" borderId="0" xfId="1"/>
    <xf numFmtId="0" fontId="15" fillId="0" borderId="0" xfId="1" applyFill="1"/>
    <xf numFmtId="0" fontId="15" fillId="0" borderId="0" xfId="1" applyFill="1" applyAlignment="1">
      <alignment wrapText="1"/>
    </xf>
    <xf numFmtId="0" fontId="35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3" fontId="34" fillId="0" borderId="0" xfId="0" applyNumberFormat="1" applyFont="1" applyAlignment="1">
      <alignment horizontal="right" vertical="center" wrapText="1"/>
    </xf>
    <xf numFmtId="3" fontId="34" fillId="0" borderId="0" xfId="0" applyNumberFormat="1" applyFont="1" applyAlignment="1">
      <alignment horizontal="right" vertical="center"/>
    </xf>
    <xf numFmtId="3" fontId="34" fillId="0" borderId="0" xfId="0" applyNumberFormat="1" applyFont="1" applyAlignment="1">
      <alignment horizontal="center" vertical="center"/>
    </xf>
    <xf numFmtId="3" fontId="34" fillId="0" borderId="0" xfId="0" applyNumberFormat="1" applyFont="1" applyAlignment="1">
      <alignment horizontal="center" vertical="center" wrapText="1"/>
    </xf>
    <xf numFmtId="167" fontId="0" fillId="0" borderId="0" xfId="0" applyNumberFormat="1"/>
    <xf numFmtId="165" fontId="47" fillId="4" borderId="0" xfId="0" applyNumberFormat="1" applyFont="1" applyFill="1" applyAlignment="1">
      <alignment horizontal="right" vertical="center" wrapText="1"/>
    </xf>
    <xf numFmtId="166" fontId="35" fillId="4" borderId="0" xfId="0" applyNumberFormat="1" applyFont="1" applyFill="1" applyAlignment="1">
      <alignment horizontal="right" vertical="center" wrapText="1"/>
    </xf>
    <xf numFmtId="0" fontId="45" fillId="5" borderId="0" xfId="0" applyFont="1" applyFill="1" applyAlignment="1">
      <alignment horizontal="left" vertical="center"/>
    </xf>
    <xf numFmtId="0" fontId="62" fillId="0" borderId="0" xfId="0" applyFont="1" applyAlignment="1">
      <alignment horizontal="justify" vertical="center"/>
    </xf>
    <xf numFmtId="3" fontId="35" fillId="0" borderId="0" xfId="0" applyNumberFormat="1" applyFont="1" applyAlignment="1">
      <alignment horizontal="right" vertical="center"/>
    </xf>
    <xf numFmtId="166" fontId="35" fillId="4" borderId="0" xfId="0" applyNumberFormat="1" applyFont="1" applyFill="1" applyAlignment="1">
      <alignment horizontal="right" vertical="center"/>
    </xf>
    <xf numFmtId="9" fontId="34" fillId="5" borderId="0" xfId="0" applyNumberFormat="1" applyFont="1" applyFill="1" applyAlignment="1">
      <alignment horizontal="center" vertical="center" wrapText="1"/>
    </xf>
    <xf numFmtId="0" fontId="65" fillId="5" borderId="0" xfId="0" applyFont="1" applyFill="1" applyAlignment="1">
      <alignment horizontal="center" vertical="center" wrapText="1"/>
    </xf>
    <xf numFmtId="0" fontId="66" fillId="4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66" fillId="4" borderId="0" xfId="0" applyFont="1" applyFill="1" applyAlignment="1">
      <alignment horizontal="center" vertical="center" wrapText="1"/>
    </xf>
    <xf numFmtId="49" fontId="35" fillId="4" borderId="0" xfId="0" applyNumberFormat="1" applyFont="1" applyFill="1" applyAlignment="1">
      <alignment horizontal="center" vertical="center" wrapText="1"/>
    </xf>
    <xf numFmtId="164" fontId="34" fillId="4" borderId="0" xfId="0" applyNumberFormat="1" applyFont="1" applyFill="1" applyAlignment="1">
      <alignment horizontal="right" vertical="center"/>
    </xf>
    <xf numFmtId="9" fontId="45" fillId="5" borderId="0" xfId="0" applyNumberFormat="1" applyFont="1" applyFill="1" applyAlignment="1">
      <alignment horizontal="center" vertical="center" wrapText="1"/>
    </xf>
    <xf numFmtId="0" fontId="35" fillId="5" borderId="0" xfId="0" applyFont="1" applyFill="1" applyAlignment="1">
      <alignment horizontal="center"/>
    </xf>
    <xf numFmtId="0" fontId="47" fillId="5" borderId="0" xfId="0" applyFont="1" applyFill="1" applyAlignment="1">
      <alignment vertical="center" wrapText="1"/>
    </xf>
    <xf numFmtId="164" fontId="47" fillId="5" borderId="0" xfId="0" applyNumberFormat="1" applyFont="1" applyFill="1" applyAlignment="1">
      <alignment horizontal="center" vertical="center" wrapText="1"/>
    </xf>
    <xf numFmtId="0" fontId="47" fillId="5" borderId="0" xfId="0" applyFont="1" applyFill="1" applyAlignment="1">
      <alignment horizontal="center" vertical="center" wrapText="1"/>
    </xf>
    <xf numFmtId="0" fontId="67" fillId="5" borderId="0" xfId="0" applyFont="1" applyFill="1" applyAlignment="1">
      <alignment horizontal="center" vertical="center" wrapText="1"/>
    </xf>
    <xf numFmtId="0" fontId="68" fillId="0" borderId="5" xfId="0" applyFont="1" applyBorder="1"/>
    <xf numFmtId="0" fontId="69" fillId="0" borderId="6" xfId="0" applyFont="1" applyBorder="1" applyAlignment="1">
      <alignment wrapText="1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70" fillId="0" borderId="0" xfId="0" applyFont="1" applyAlignment="1">
      <alignment horizontal="center" vertical="center" wrapText="1"/>
    </xf>
    <xf numFmtId="0" fontId="69" fillId="0" borderId="0" xfId="0" applyFont="1" applyAlignment="1">
      <alignment horizontal="left"/>
    </xf>
    <xf numFmtId="0" fontId="71" fillId="0" borderId="0" xfId="0" applyFont="1" applyAlignment="1">
      <alignment horizontal="left" vertical="center" wrapText="1"/>
    </xf>
    <xf numFmtId="0" fontId="72" fillId="6" borderId="6" xfId="0" applyFont="1" applyFill="1" applyBorder="1" applyAlignment="1">
      <alignment horizontal="center" vertical="center" wrapText="1"/>
    </xf>
    <xf numFmtId="0" fontId="69" fillId="0" borderId="5" xfId="0" applyFont="1" applyBorder="1" applyAlignment="1">
      <alignment vertical="center" wrapText="1"/>
    </xf>
    <xf numFmtId="0" fontId="69" fillId="0" borderId="0" xfId="0" applyFont="1" applyAlignment="1">
      <alignment horizontal="left" vertical="center" wrapText="1"/>
    </xf>
    <xf numFmtId="0" fontId="69" fillId="0" borderId="6" xfId="0" applyFont="1" applyBorder="1" applyAlignment="1">
      <alignment vertical="center" wrapText="1"/>
    </xf>
    <xf numFmtId="0" fontId="73" fillId="6" borderId="0" xfId="0" applyFont="1" applyFill="1" applyAlignment="1">
      <alignment horizontal="center" vertical="center" wrapText="1"/>
    </xf>
    <xf numFmtId="0" fontId="69" fillId="0" borderId="0" xfId="0" applyFont="1" applyAlignment="1">
      <alignment vertical="center" wrapText="1"/>
    </xf>
    <xf numFmtId="0" fontId="69" fillId="0" borderId="0" xfId="0" applyFont="1" applyAlignment="1">
      <alignment vertical="center"/>
    </xf>
    <xf numFmtId="0" fontId="74" fillId="0" borderId="0" xfId="0" applyFont="1" applyAlignment="1">
      <alignment horizontal="justify" vertical="center" wrapText="1"/>
    </xf>
    <xf numFmtId="0" fontId="74" fillId="0" borderId="0" xfId="0" applyFont="1" applyAlignment="1">
      <alignment vertical="center" wrapText="1"/>
    </xf>
    <xf numFmtId="0" fontId="45" fillId="4" borderId="0" xfId="0" applyFont="1" applyFill="1" applyAlignment="1">
      <alignment horizontal="left" vertical="center" wrapText="1"/>
    </xf>
    <xf numFmtId="0" fontId="72" fillId="6" borderId="0" xfId="0" applyFont="1" applyFill="1" applyAlignment="1">
      <alignment horizontal="center" vertical="center" wrapText="1"/>
    </xf>
    <xf numFmtId="0" fontId="69" fillId="0" borderId="0" xfId="0" applyFont="1" applyAlignment="1">
      <alignment horizontal="justify" vertical="center" wrapText="1"/>
    </xf>
    <xf numFmtId="49" fontId="71" fillId="0" borderId="0" xfId="1" applyNumberFormat="1" applyFont="1" applyBorder="1" applyAlignment="1">
      <alignment horizontal="justify" vertical="center" wrapText="1"/>
    </xf>
    <xf numFmtId="0" fontId="71" fillId="0" borderId="0" xfId="0" applyFont="1" applyAlignment="1">
      <alignment vertical="center" wrapText="1"/>
    </xf>
    <xf numFmtId="0" fontId="75" fillId="0" borderId="0" xfId="0" applyFont="1" applyAlignment="1">
      <alignment vertical="center" wrapText="1"/>
    </xf>
    <xf numFmtId="0" fontId="76" fillId="0" borderId="0" xfId="0" applyFont="1" applyAlignment="1">
      <alignment vertical="center"/>
    </xf>
    <xf numFmtId="0" fontId="70" fillId="0" borderId="0" xfId="0" applyFont="1" applyAlignment="1">
      <alignment vertical="center"/>
    </xf>
    <xf numFmtId="0" fontId="70" fillId="0" borderId="0" xfId="0" applyFont="1" applyAlignment="1">
      <alignment vertical="center" wrapText="1"/>
    </xf>
    <xf numFmtId="0" fontId="72" fillId="0" borderId="0" xfId="0" applyFont="1" applyAlignment="1">
      <alignment vertical="center" wrapText="1"/>
    </xf>
    <xf numFmtId="0" fontId="76" fillId="0" borderId="0" xfId="0" applyFont="1" applyAlignment="1">
      <alignment horizontal="justify" vertical="center" wrapText="1"/>
    </xf>
    <xf numFmtId="0" fontId="70" fillId="0" borderId="0" xfId="0" applyFont="1" applyAlignment="1">
      <alignment horizontal="justify" vertical="center" wrapText="1"/>
    </xf>
    <xf numFmtId="0" fontId="69" fillId="2" borderId="0" xfId="0" applyFont="1" applyFill="1" applyAlignment="1">
      <alignment vertical="center" wrapText="1"/>
    </xf>
    <xf numFmtId="0" fontId="70" fillId="2" borderId="0" xfId="0" applyFont="1" applyFill="1" applyAlignment="1">
      <alignment vertical="center" wrapText="1"/>
    </xf>
    <xf numFmtId="0" fontId="35" fillId="5" borderId="0" xfId="0" applyFont="1" applyFill="1" applyAlignment="1">
      <alignment vertical="center" wrapText="1"/>
    </xf>
    <xf numFmtId="0" fontId="75" fillId="6" borderId="0" xfId="0" applyFont="1" applyFill="1" applyAlignment="1">
      <alignment horizontal="center" vertical="center" wrapText="1"/>
    </xf>
    <xf numFmtId="0" fontId="34" fillId="5" borderId="0" xfId="0" applyFont="1" applyFill="1" applyAlignment="1">
      <alignment horizontal="left" vertical="center" wrapText="1"/>
    </xf>
    <xf numFmtId="0" fontId="35" fillId="0" borderId="0" xfId="0" applyFont="1" applyAlignment="1">
      <alignment vertical="center" wrapText="1"/>
    </xf>
    <xf numFmtId="0" fontId="71" fillId="0" borderId="0" xfId="0" applyFont="1" applyAlignment="1">
      <alignment horizontal="justify" vertical="center" wrapText="1"/>
    </xf>
    <xf numFmtId="0" fontId="69" fillId="0" borderId="7" xfId="0" applyFont="1" applyBorder="1" applyAlignment="1">
      <alignment horizontal="justify" vertical="center" wrapText="1"/>
    </xf>
    <xf numFmtId="0" fontId="69" fillId="0" borderId="7" xfId="0" applyFont="1" applyBorder="1" applyAlignment="1">
      <alignment vertical="center" wrapText="1"/>
    </xf>
    <xf numFmtId="0" fontId="69" fillId="0" borderId="0" xfId="0" applyFont="1"/>
    <xf numFmtId="0" fontId="77" fillId="0" borderId="0" xfId="0" applyFont="1"/>
    <xf numFmtId="0" fontId="78" fillId="0" borderId="0" xfId="0" applyFont="1"/>
    <xf numFmtId="0" fontId="72" fillId="6" borderId="0" xfId="0" applyFont="1" applyFill="1" applyAlignment="1">
      <alignment vertical="center" wrapText="1"/>
    </xf>
    <xf numFmtId="0" fontId="76" fillId="6" borderId="0" xfId="0" applyFont="1" applyFill="1" applyAlignment="1">
      <alignment horizontal="center" vertical="center" wrapText="1"/>
    </xf>
    <xf numFmtId="0" fontId="35" fillId="0" borderId="0" xfId="0" applyFont="1" applyAlignment="1">
      <alignment horizontal="justify" vertical="center" wrapText="1"/>
    </xf>
    <xf numFmtId="0" fontId="72" fillId="0" borderId="0" xfId="0" applyFont="1"/>
    <xf numFmtId="0" fontId="72" fillId="0" borderId="0" xfId="0" applyFont="1" applyAlignment="1">
      <alignment vertical="center"/>
    </xf>
    <xf numFmtId="0" fontId="72" fillId="6" borderId="0" xfId="0" applyFont="1" applyFill="1" applyAlignment="1">
      <alignment vertical="center"/>
    </xf>
    <xf numFmtId="0" fontId="72" fillId="2" borderId="0" xfId="0" applyFont="1" applyFill="1" applyAlignment="1">
      <alignment vertical="center" wrapText="1"/>
    </xf>
    <xf numFmtId="0" fontId="76" fillId="0" borderId="0" xfId="0" applyFont="1" applyAlignment="1">
      <alignment vertical="center" wrapText="1"/>
    </xf>
    <xf numFmtId="0" fontId="70" fillId="0" borderId="0" xfId="0" applyFont="1" applyAlignment="1">
      <alignment horizontal="left" vertical="center"/>
    </xf>
    <xf numFmtId="0" fontId="61" fillId="0" borderId="0" xfId="0" applyFont="1" applyAlignment="1">
      <alignment horizontal="center" vertical="center"/>
    </xf>
    <xf numFmtId="0" fontId="37" fillId="0" borderId="0" xfId="1" applyFont="1" applyAlignment="1">
      <alignment horizontal="left" wrapText="1"/>
    </xf>
    <xf numFmtId="0" fontId="32" fillId="4" borderId="0" xfId="0" applyFont="1" applyFill="1" applyAlignment="1">
      <alignment horizontal="left" vertical="center" wrapText="1"/>
    </xf>
    <xf numFmtId="0" fontId="34" fillId="5" borderId="0" xfId="0" applyFont="1" applyFill="1" applyAlignment="1">
      <alignment horizontal="center" vertical="center" wrapText="1"/>
    </xf>
    <xf numFmtId="0" fontId="37" fillId="0" borderId="0" xfId="1" applyFont="1" applyAlignment="1">
      <alignment horizontal="left" vertical="center"/>
    </xf>
    <xf numFmtId="0" fontId="32" fillId="4" borderId="0" xfId="0" applyFont="1" applyFill="1" applyAlignment="1">
      <alignment horizontal="left" vertical="center"/>
    </xf>
    <xf numFmtId="0" fontId="34" fillId="4" borderId="0" xfId="0" applyFont="1" applyFill="1" applyAlignment="1">
      <alignment horizontal="left" vertical="center" wrapText="1"/>
    </xf>
    <xf numFmtId="0" fontId="32" fillId="4" borderId="2" xfId="0" applyFont="1" applyFill="1" applyBorder="1" applyAlignment="1">
      <alignment vertical="center" wrapText="1"/>
    </xf>
    <xf numFmtId="0" fontId="34" fillId="5" borderId="0" xfId="0" applyFont="1" applyFill="1" applyAlignment="1">
      <alignment horizontal="center" vertical="center"/>
    </xf>
    <xf numFmtId="0" fontId="42" fillId="4" borderId="2" xfId="0" applyFont="1" applyFill="1" applyBorder="1" applyAlignment="1">
      <alignment horizontal="left" vertical="center" wrapText="1"/>
    </xf>
    <xf numFmtId="0" fontId="45" fillId="5" borderId="0" xfId="0" applyFont="1" applyFill="1" applyAlignment="1">
      <alignment horizontal="center" vertical="center" wrapText="1"/>
    </xf>
    <xf numFmtId="0" fontId="42" fillId="4" borderId="0" xfId="0" applyFont="1" applyFill="1" applyAlignment="1">
      <alignment vertical="center" wrapText="1"/>
    </xf>
    <xf numFmtId="0" fontId="42" fillId="4" borderId="0" xfId="0" applyFont="1" applyFill="1" applyAlignment="1">
      <alignment horizontal="left" vertical="center" wrapText="1"/>
    </xf>
    <xf numFmtId="3" fontId="45" fillId="5" borderId="0" xfId="0" applyNumberFormat="1" applyFont="1" applyFill="1" applyAlignment="1">
      <alignment horizontal="right" vertical="center" wrapText="1"/>
    </xf>
    <xf numFmtId="1" fontId="45" fillId="5" borderId="0" xfId="0" applyNumberFormat="1" applyFont="1" applyFill="1" applyAlignment="1">
      <alignment horizontal="center" vertical="center" wrapText="1"/>
    </xf>
    <xf numFmtId="0" fontId="45" fillId="4" borderId="0" xfId="0" applyFont="1" applyFill="1" applyAlignment="1">
      <alignment horizontal="left" vertical="center" wrapText="1"/>
    </xf>
    <xf numFmtId="0" fontId="45" fillId="4" borderId="0" xfId="0" applyFont="1" applyFill="1" applyAlignment="1">
      <alignment horizontal="center" vertical="center" wrapText="1"/>
    </xf>
    <xf numFmtId="0" fontId="31" fillId="5" borderId="0" xfId="0" applyFont="1" applyFill="1" applyAlignment="1">
      <alignment horizontal="center" vertical="center"/>
    </xf>
    <xf numFmtId="0" fontId="45" fillId="5" borderId="0" xfId="0" applyFont="1" applyFill="1" applyAlignment="1">
      <alignment horizontal="center" vertical="center"/>
    </xf>
    <xf numFmtId="0" fontId="34" fillId="5" borderId="0" xfId="0" applyFont="1" applyFill="1" applyAlignment="1">
      <alignment horizontal="center"/>
    </xf>
    <xf numFmtId="16" fontId="45" fillId="5" borderId="0" xfId="0" applyNumberFormat="1" applyFont="1" applyFill="1" applyAlignment="1">
      <alignment horizontal="center" vertical="center" wrapText="1"/>
    </xf>
    <xf numFmtId="0" fontId="73" fillId="6" borderId="0" xfId="0" applyFont="1" applyFill="1" applyAlignment="1">
      <alignment horizontal="center" vertical="center" wrapText="1"/>
    </xf>
    <xf numFmtId="0" fontId="72" fillId="6" borderId="0" xfId="0" applyFont="1" applyFill="1" applyAlignment="1">
      <alignment horizontal="center"/>
    </xf>
    <xf numFmtId="0" fontId="72" fillId="5" borderId="0" xfId="0" applyFont="1" applyFill="1" applyAlignment="1">
      <alignment horizontal="center" vertical="center" wrapText="1"/>
    </xf>
    <xf numFmtId="49" fontId="45" fillId="5" borderId="0" xfId="0" applyNumberFormat="1" applyFont="1" applyFill="1" applyAlignment="1">
      <alignment horizontal="center" vertical="center" wrapText="1"/>
    </xf>
    <xf numFmtId="0" fontId="31" fillId="5" borderId="0" xfId="0" applyFont="1" applyFill="1" applyAlignment="1">
      <alignment horizontal="center"/>
    </xf>
    <xf numFmtId="0" fontId="45" fillId="5" borderId="0" xfId="0" applyFont="1" applyFill="1" applyAlignment="1">
      <alignment horizontal="center" vertical="top" wrapText="1"/>
    </xf>
    <xf numFmtId="0" fontId="32" fillId="4" borderId="0" xfId="0" applyFont="1" applyFill="1" applyAlignment="1">
      <alignment vertical="center" wrapText="1"/>
    </xf>
    <xf numFmtId="0" fontId="63" fillId="4" borderId="3" xfId="0" applyFont="1" applyFill="1" applyBorder="1" applyAlignment="1">
      <alignment vertical="center" wrapText="1"/>
    </xf>
    <xf numFmtId="0" fontId="63" fillId="4" borderId="0" xfId="0" applyFont="1" applyFill="1" applyAlignment="1">
      <alignment horizontal="left" vertical="center" wrapText="1"/>
    </xf>
    <xf numFmtId="0" fontId="45" fillId="5" borderId="0" xfId="0" applyFont="1" applyFill="1" applyAlignment="1">
      <alignment vertical="center" wrapText="1"/>
    </xf>
    <xf numFmtId="0" fontId="63" fillId="4" borderId="2" xfId="0" applyFont="1" applyFill="1" applyBorder="1" applyAlignment="1">
      <alignment horizontal="left" vertical="center" wrapText="1"/>
    </xf>
    <xf numFmtId="0" fontId="65" fillId="5" borderId="0" xfId="0" applyFont="1" applyFill="1" applyAlignment="1">
      <alignment vertical="center" wrapText="1"/>
    </xf>
    <xf numFmtId="0" fontId="65" fillId="5" borderId="0" xfId="0" applyFont="1" applyFill="1" applyAlignment="1">
      <alignment horizontal="center" vertical="center" wrapText="1"/>
    </xf>
    <xf numFmtId="0" fontId="45" fillId="5" borderId="0" xfId="0" applyFont="1" applyFill="1" applyAlignment="1">
      <alignment horizontal="left" vertical="center" wrapText="1"/>
    </xf>
    <xf numFmtId="0" fontId="77" fillId="0" borderId="0" xfId="0" applyFont="1" applyAlignment="1">
      <alignment horizontal="left" wrapText="1"/>
    </xf>
    <xf numFmtId="0" fontId="34" fillId="5" borderId="0" xfId="0" applyFont="1" applyFill="1" applyAlignment="1">
      <alignment vertical="center" wrapText="1"/>
    </xf>
    <xf numFmtId="0" fontId="32" fillId="4" borderId="0" xfId="0" applyFont="1" applyFill="1" applyAlignment="1">
      <alignment horizontal="justify" vertical="center" wrapText="1"/>
    </xf>
    <xf numFmtId="0" fontId="29" fillId="2" borderId="0" xfId="0" applyFont="1" applyFill="1" applyAlignment="1">
      <alignment horizontal="right" vertical="center" wrapText="1"/>
    </xf>
    <xf numFmtId="0" fontId="34" fillId="4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horizontal="right" vertical="center" wrapText="1"/>
    </xf>
    <xf numFmtId="0" fontId="42" fillId="4" borderId="0" xfId="0" applyFont="1" applyFill="1" applyAlignment="1">
      <alignment horizontal="justify" vertical="center" wrapText="1"/>
    </xf>
    <xf numFmtId="0" fontId="34" fillId="4" borderId="0" xfId="0" applyFont="1" applyFill="1" applyAlignment="1">
      <alignment vertical="center"/>
    </xf>
    <xf numFmtId="0" fontId="72" fillId="6" borderId="0" xfId="0" applyFont="1" applyFill="1" applyAlignment="1">
      <alignment horizontal="center" vertical="center" wrapText="1"/>
    </xf>
    <xf numFmtId="0" fontId="32" fillId="4" borderId="3" xfId="0" applyFont="1" applyFill="1" applyBorder="1" applyAlignment="1">
      <alignment horizontal="justify" vertical="center" wrapText="1"/>
    </xf>
    <xf numFmtId="49" fontId="42" fillId="0" borderId="1" xfId="0" applyNumberFormat="1" applyFont="1" applyBorder="1" applyAlignment="1">
      <alignment horizontal="right"/>
    </xf>
    <xf numFmtId="0" fontId="49" fillId="5" borderId="0" xfId="0" applyFont="1" applyFill="1" applyAlignment="1">
      <alignment horizontal="center" vertical="center" wrapText="1"/>
    </xf>
    <xf numFmtId="0" fontId="76" fillId="6" borderId="0" xfId="0" applyFont="1" applyFill="1" applyAlignment="1">
      <alignment horizontal="center" vertical="center" wrapText="1"/>
    </xf>
    <xf numFmtId="0" fontId="49" fillId="5" borderId="0" xfId="0" applyFont="1" applyFill="1" applyAlignment="1">
      <alignment horizontal="center" vertical="center"/>
    </xf>
    <xf numFmtId="0" fontId="76" fillId="0" borderId="0" xfId="0" applyFont="1" applyAlignment="1">
      <alignment vertical="center"/>
    </xf>
    <xf numFmtId="0" fontId="35" fillId="4" borderId="0" xfId="0" applyFont="1" applyFill="1" applyAlignment="1">
      <alignment horizontal="center" vertical="center" wrapText="1"/>
    </xf>
    <xf numFmtId="0" fontId="76" fillId="6" borderId="0" xfId="0" applyFont="1" applyFill="1" applyAlignment="1">
      <alignment horizontal="center" vertical="center"/>
    </xf>
    <xf numFmtId="0" fontId="32" fillId="4" borderId="0" xfId="0" applyFont="1" applyFill="1" applyAlignment="1">
      <alignment vertical="center"/>
    </xf>
    <xf numFmtId="49" fontId="34" fillId="5" borderId="0" xfId="0" applyNumberFormat="1" applyFont="1" applyFill="1" applyAlignment="1">
      <alignment horizontal="center" vertical="center" wrapText="1"/>
    </xf>
    <xf numFmtId="0" fontId="63" fillId="4" borderId="3" xfId="0" applyFont="1" applyFill="1" applyBorder="1" applyAlignment="1">
      <alignment horizontal="justify" vertical="center" wrapText="1"/>
    </xf>
    <xf numFmtId="0" fontId="64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EEAF6"/>
      <color rgb="FF2E74B5"/>
      <color rgb="FFF3F7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</xdr:row>
      <xdr:rowOff>9525</xdr:rowOff>
    </xdr:from>
    <xdr:to>
      <xdr:col>8</xdr:col>
      <xdr:colOff>552450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5F6449-0BDE-4090-9F64-86557948361D}"/>
            </a:ext>
          </a:extLst>
        </xdr:cNvPr>
        <xdr:cNvSpPr/>
      </xdr:nvSpPr>
      <xdr:spPr>
        <a:xfrm>
          <a:off x="83058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3536A2-FA1B-4F01-B72F-9FD2A280E5BC}"/>
            </a:ext>
          </a:extLst>
        </xdr:cNvPr>
        <xdr:cNvSpPr/>
      </xdr:nvSpPr>
      <xdr:spPr>
        <a:xfrm>
          <a:off x="11801475" y="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82F47C-B0B1-4277-82BB-6D8725D39B89}"/>
            </a:ext>
          </a:extLst>
        </xdr:cNvPr>
        <xdr:cNvSpPr/>
      </xdr:nvSpPr>
      <xdr:spPr>
        <a:xfrm>
          <a:off x="116967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EF0146-C7BF-4E7A-8620-8D253833720B}"/>
            </a:ext>
          </a:extLst>
        </xdr:cNvPr>
        <xdr:cNvSpPr/>
      </xdr:nvSpPr>
      <xdr:spPr>
        <a:xfrm>
          <a:off x="11572875" y="3905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9D5710-C9A1-4250-BBA8-357311497ACF}"/>
            </a:ext>
          </a:extLst>
        </xdr:cNvPr>
        <xdr:cNvSpPr/>
      </xdr:nvSpPr>
      <xdr:spPr>
        <a:xfrm>
          <a:off x="119253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7829B3-03D8-4279-AD2C-C9592B756EFE}"/>
            </a:ext>
          </a:extLst>
        </xdr:cNvPr>
        <xdr:cNvSpPr/>
      </xdr:nvSpPr>
      <xdr:spPr>
        <a:xfrm>
          <a:off x="10620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7F7AEE-6197-452F-9701-04E0758615D3}"/>
            </a:ext>
          </a:extLst>
        </xdr:cNvPr>
        <xdr:cNvSpPr/>
      </xdr:nvSpPr>
      <xdr:spPr>
        <a:xfrm>
          <a:off x="8305800" y="3810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685BEF-C0B6-490F-B8AB-E8A9C23FC40E}"/>
            </a:ext>
          </a:extLst>
        </xdr:cNvPr>
        <xdr:cNvSpPr/>
      </xdr:nvSpPr>
      <xdr:spPr>
        <a:xfrm>
          <a:off x="11296650" y="3810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893830-2F86-4E90-8C04-F797D3A8F8F1}"/>
            </a:ext>
          </a:extLst>
        </xdr:cNvPr>
        <xdr:cNvSpPr/>
      </xdr:nvSpPr>
      <xdr:spPr>
        <a:xfrm>
          <a:off x="86106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455A0A-2733-41C0-B32D-529F62CB5AB7}"/>
            </a:ext>
          </a:extLst>
        </xdr:cNvPr>
        <xdr:cNvSpPr/>
      </xdr:nvSpPr>
      <xdr:spPr>
        <a:xfrm>
          <a:off x="112680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567317-357E-490D-BC95-C8CEC8E0F7E3}"/>
            </a:ext>
          </a:extLst>
        </xdr:cNvPr>
        <xdr:cNvSpPr/>
      </xdr:nvSpPr>
      <xdr:spPr>
        <a:xfrm>
          <a:off x="111156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</xdr:row>
      <xdr:rowOff>9525</xdr:rowOff>
    </xdr:from>
    <xdr:to>
      <xdr:col>7</xdr:col>
      <xdr:colOff>552450</xdr:colOff>
      <xdr:row>1</xdr:row>
      <xdr:rowOff>180975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2DACE0-F08A-4BE1-B148-4D7A36325724}"/>
            </a:ext>
          </a:extLst>
        </xdr:cNvPr>
        <xdr:cNvSpPr/>
      </xdr:nvSpPr>
      <xdr:spPr>
        <a:xfrm>
          <a:off x="81534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06E9A1-3C30-4D7E-8D02-24342E81A162}"/>
            </a:ext>
          </a:extLst>
        </xdr:cNvPr>
        <xdr:cNvSpPr/>
      </xdr:nvSpPr>
      <xdr:spPr>
        <a:xfrm>
          <a:off x="94583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47C46A-F6CD-4DEF-A067-8F3C2AD98B0F}"/>
            </a:ext>
          </a:extLst>
        </xdr:cNvPr>
        <xdr:cNvSpPr/>
      </xdr:nvSpPr>
      <xdr:spPr>
        <a:xfrm>
          <a:off x="104679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40DB13-903B-45F9-9E14-7C9B4A14D588}"/>
            </a:ext>
          </a:extLst>
        </xdr:cNvPr>
        <xdr:cNvSpPr/>
      </xdr:nvSpPr>
      <xdr:spPr>
        <a:xfrm>
          <a:off x="121634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DD7E23-B1DD-42F6-9F30-A9BA48FC4F7B}"/>
            </a:ext>
          </a:extLst>
        </xdr:cNvPr>
        <xdr:cNvSpPr/>
      </xdr:nvSpPr>
      <xdr:spPr>
        <a:xfrm>
          <a:off x="110585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78E0A0-C3F8-4AF6-B976-C06E4828A060}"/>
            </a:ext>
          </a:extLst>
        </xdr:cNvPr>
        <xdr:cNvSpPr/>
      </xdr:nvSpPr>
      <xdr:spPr>
        <a:xfrm>
          <a:off x="102774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03B9BB-DE41-4ACD-9768-41C4F462763F}"/>
            </a:ext>
          </a:extLst>
        </xdr:cNvPr>
        <xdr:cNvSpPr/>
      </xdr:nvSpPr>
      <xdr:spPr>
        <a:xfrm>
          <a:off x="120777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3DC629-A565-46FD-8C80-D995F05DF0B0}"/>
            </a:ext>
          </a:extLst>
        </xdr:cNvPr>
        <xdr:cNvSpPr/>
      </xdr:nvSpPr>
      <xdr:spPr>
        <a:xfrm>
          <a:off x="101631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2F9C4F-77BB-4597-A0D1-F321A986747F}"/>
            </a:ext>
          </a:extLst>
        </xdr:cNvPr>
        <xdr:cNvSpPr/>
      </xdr:nvSpPr>
      <xdr:spPr>
        <a:xfrm>
          <a:off x="96678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232B7E-E2F8-4076-8712-EF723CF08FD0}"/>
            </a:ext>
          </a:extLst>
        </xdr:cNvPr>
        <xdr:cNvSpPr/>
      </xdr:nvSpPr>
      <xdr:spPr>
        <a:xfrm>
          <a:off x="95916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B42950-9EF3-491B-AB6C-E930C3B803F4}"/>
            </a:ext>
          </a:extLst>
        </xdr:cNvPr>
        <xdr:cNvSpPr/>
      </xdr:nvSpPr>
      <xdr:spPr>
        <a:xfrm>
          <a:off x="95250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1</xdr:row>
      <xdr:rowOff>19050</xdr:rowOff>
    </xdr:from>
    <xdr:to>
      <xdr:col>12</xdr:col>
      <xdr:colOff>561975</xdr:colOff>
      <xdr:row>2</xdr:row>
      <xdr:rowOff>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1DA68A-8636-4C4C-BC1C-609DE9D4BE9A}"/>
            </a:ext>
          </a:extLst>
        </xdr:cNvPr>
        <xdr:cNvSpPr/>
      </xdr:nvSpPr>
      <xdr:spPr>
        <a:xfrm>
          <a:off x="10553700" y="2095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532942-540D-45B9-B500-3DCF541BC7EC}"/>
            </a:ext>
          </a:extLst>
        </xdr:cNvPr>
        <xdr:cNvSpPr/>
      </xdr:nvSpPr>
      <xdr:spPr>
        <a:xfrm>
          <a:off x="95631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1DF67D-37E0-4D50-A218-3B0C0165B174}"/>
            </a:ext>
          </a:extLst>
        </xdr:cNvPr>
        <xdr:cNvSpPr/>
      </xdr:nvSpPr>
      <xdr:spPr>
        <a:xfrm>
          <a:off x="9667875" y="3810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A06F10-1EE8-4104-BB2C-BE0995D91FF7}"/>
            </a:ext>
          </a:extLst>
        </xdr:cNvPr>
        <xdr:cNvSpPr/>
      </xdr:nvSpPr>
      <xdr:spPr>
        <a:xfrm>
          <a:off x="98202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6" name="Arrow: Left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B2E968-8E54-4BD9-AAD1-56A3D5E964D0}"/>
            </a:ext>
          </a:extLst>
        </xdr:cNvPr>
        <xdr:cNvSpPr/>
      </xdr:nvSpPr>
      <xdr:spPr>
        <a:xfrm>
          <a:off x="96583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5870CE-2C80-48ED-9523-661298B4FE06}"/>
            </a:ext>
          </a:extLst>
        </xdr:cNvPr>
        <xdr:cNvSpPr/>
      </xdr:nvSpPr>
      <xdr:spPr>
        <a:xfrm>
          <a:off x="9305925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B60056-5002-4E8B-BD80-787696D6B9FB}"/>
            </a:ext>
          </a:extLst>
        </xdr:cNvPr>
        <xdr:cNvSpPr/>
      </xdr:nvSpPr>
      <xdr:spPr>
        <a:xfrm>
          <a:off x="81915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206418-A38F-42E9-99B4-38DE183659B0}"/>
            </a:ext>
          </a:extLst>
        </xdr:cNvPr>
        <xdr:cNvSpPr/>
      </xdr:nvSpPr>
      <xdr:spPr>
        <a:xfrm>
          <a:off x="87915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B41A8C-16A5-45F3-9E40-897F31C4CE56}"/>
            </a:ext>
          </a:extLst>
        </xdr:cNvPr>
        <xdr:cNvSpPr/>
      </xdr:nvSpPr>
      <xdr:spPr>
        <a:xfrm>
          <a:off x="98964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C6993A-650B-4098-93FC-94BA8C557B8E}"/>
            </a:ext>
          </a:extLst>
        </xdr:cNvPr>
        <xdr:cNvSpPr/>
      </xdr:nvSpPr>
      <xdr:spPr>
        <a:xfrm>
          <a:off x="120681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32F35A-260E-4AC5-AEED-F89EC00E72DD}"/>
            </a:ext>
          </a:extLst>
        </xdr:cNvPr>
        <xdr:cNvSpPr/>
      </xdr:nvSpPr>
      <xdr:spPr>
        <a:xfrm>
          <a:off x="10239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1</xdr:row>
      <xdr:rowOff>19050</xdr:rowOff>
    </xdr:from>
    <xdr:to>
      <xdr:col>12</xdr:col>
      <xdr:colOff>552450</xdr:colOff>
      <xdr:row>1</xdr:row>
      <xdr:rowOff>190500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112D47-F943-408E-9EE3-035ACF316289}"/>
            </a:ext>
          </a:extLst>
        </xdr:cNvPr>
        <xdr:cNvSpPr/>
      </xdr:nvSpPr>
      <xdr:spPr>
        <a:xfrm>
          <a:off x="11258550" y="2095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8DB4B3-477E-4ED8-A8EF-A25932F7DA3B}"/>
            </a:ext>
          </a:extLst>
        </xdr:cNvPr>
        <xdr:cNvSpPr/>
      </xdr:nvSpPr>
      <xdr:spPr>
        <a:xfrm>
          <a:off x="98107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14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985169-739B-4836-AF32-8EA4E13BEF75}"/>
            </a:ext>
          </a:extLst>
        </xdr:cNvPr>
        <xdr:cNvSpPr/>
      </xdr:nvSpPr>
      <xdr:spPr>
        <a:xfrm>
          <a:off x="12144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0D3ADC-6FC9-46C6-84E9-DFFF2056FFF8}"/>
            </a:ext>
          </a:extLst>
        </xdr:cNvPr>
        <xdr:cNvSpPr/>
      </xdr:nvSpPr>
      <xdr:spPr>
        <a:xfrm>
          <a:off x="12144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421A6E-AD65-4CEA-B440-B306093ACBD8}"/>
            </a:ext>
          </a:extLst>
        </xdr:cNvPr>
        <xdr:cNvSpPr/>
      </xdr:nvSpPr>
      <xdr:spPr>
        <a:xfrm>
          <a:off x="78676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3A41D4-873F-44F8-8BB9-DF061149B81A}"/>
            </a:ext>
          </a:extLst>
        </xdr:cNvPr>
        <xdr:cNvSpPr/>
      </xdr:nvSpPr>
      <xdr:spPr>
        <a:xfrm>
          <a:off x="132588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AD096B-0E15-479F-A6DB-E360B0F23A9A}"/>
            </a:ext>
          </a:extLst>
        </xdr:cNvPr>
        <xdr:cNvSpPr/>
      </xdr:nvSpPr>
      <xdr:spPr>
        <a:xfrm>
          <a:off x="117919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2F2D86-6C6A-4023-93CD-C94E998030B0}"/>
            </a:ext>
          </a:extLst>
        </xdr:cNvPr>
        <xdr:cNvSpPr/>
      </xdr:nvSpPr>
      <xdr:spPr>
        <a:xfrm>
          <a:off x="11210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8EEB5D-AEE4-4A8E-A529-675E58946E01}"/>
            </a:ext>
          </a:extLst>
        </xdr:cNvPr>
        <xdr:cNvSpPr/>
      </xdr:nvSpPr>
      <xdr:spPr>
        <a:xfrm>
          <a:off x="117919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11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D30DDA-15A5-42A7-A401-DA6D48C163D4}"/>
            </a:ext>
          </a:extLst>
        </xdr:cNvPr>
        <xdr:cNvSpPr/>
      </xdr:nvSpPr>
      <xdr:spPr>
        <a:xfrm>
          <a:off x="10067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F914AC-161B-47B5-9E48-F70D354265CB}"/>
            </a:ext>
          </a:extLst>
        </xdr:cNvPr>
        <xdr:cNvSpPr/>
      </xdr:nvSpPr>
      <xdr:spPr>
        <a:xfrm>
          <a:off x="89535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0</xdr:rowOff>
    </xdr:from>
    <xdr:to>
      <xdr:col>15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D0A219-A378-4B12-B188-914712349F8C}"/>
            </a:ext>
          </a:extLst>
        </xdr:cNvPr>
        <xdr:cNvSpPr/>
      </xdr:nvSpPr>
      <xdr:spPr>
        <a:xfrm>
          <a:off x="137255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1</xdr:row>
      <xdr:rowOff>0</xdr:rowOff>
    </xdr:from>
    <xdr:to>
      <xdr:col>13</xdr:col>
      <xdr:colOff>561975</xdr:colOff>
      <xdr:row>1</xdr:row>
      <xdr:rowOff>171450</xdr:rowOff>
    </xdr:to>
    <xdr:sp macro="" textlink="">
      <xdr:nvSpPr>
        <xdr:cNvPr id="7" name="Arrow: Left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43A993-802D-4CB5-ADF7-D253A32AB9C6}"/>
            </a:ext>
          </a:extLst>
        </xdr:cNvPr>
        <xdr:cNvSpPr/>
      </xdr:nvSpPr>
      <xdr:spPr>
        <a:xfrm>
          <a:off x="123063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16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2CB658-CE47-4F8E-B63D-95EB11608F29}"/>
            </a:ext>
          </a:extLst>
        </xdr:cNvPr>
        <xdr:cNvSpPr/>
      </xdr:nvSpPr>
      <xdr:spPr>
        <a:xfrm>
          <a:off x="1466850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4A9520-F7F8-492C-81B6-64939A27B0F0}"/>
            </a:ext>
          </a:extLst>
        </xdr:cNvPr>
        <xdr:cNvSpPr/>
      </xdr:nvSpPr>
      <xdr:spPr>
        <a:xfrm>
          <a:off x="137255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6" name="Arrow: Left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9ECB62-C6D4-44FD-841B-BCE65EC60DE7}"/>
            </a:ext>
          </a:extLst>
        </xdr:cNvPr>
        <xdr:cNvSpPr/>
      </xdr:nvSpPr>
      <xdr:spPr>
        <a:xfrm>
          <a:off x="11382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0A9D26-54BE-4138-9D97-1AEC08C4288F}"/>
            </a:ext>
          </a:extLst>
        </xdr:cNvPr>
        <xdr:cNvSpPr/>
      </xdr:nvSpPr>
      <xdr:spPr>
        <a:xfrm>
          <a:off x="8162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CB6FD1-065C-496B-A2BA-EEADDEC4ACB3}"/>
            </a:ext>
          </a:extLst>
        </xdr:cNvPr>
        <xdr:cNvSpPr/>
      </xdr:nvSpPr>
      <xdr:spPr>
        <a:xfrm>
          <a:off x="102203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6EFFB0-CF7C-4245-812C-95E81F55D182}"/>
            </a:ext>
          </a:extLst>
        </xdr:cNvPr>
        <xdr:cNvSpPr/>
      </xdr:nvSpPr>
      <xdr:spPr>
        <a:xfrm>
          <a:off x="92106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14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97439F-ED9B-4D26-B734-E3665B8FE4A6}"/>
            </a:ext>
          </a:extLst>
        </xdr:cNvPr>
        <xdr:cNvSpPr/>
      </xdr:nvSpPr>
      <xdr:spPr>
        <a:xfrm>
          <a:off x="127444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F92554-D652-4A81-B76A-C9B0675EC93E}"/>
            </a:ext>
          </a:extLst>
        </xdr:cNvPr>
        <xdr:cNvSpPr/>
      </xdr:nvSpPr>
      <xdr:spPr>
        <a:xfrm>
          <a:off x="693420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6E7DF4-F41C-48DF-A3E9-C344369C737A}"/>
            </a:ext>
          </a:extLst>
        </xdr:cNvPr>
        <xdr:cNvSpPr/>
      </xdr:nvSpPr>
      <xdr:spPr>
        <a:xfrm>
          <a:off x="9858375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6132B2-ED5A-4082-A4ED-5C5999267148}"/>
            </a:ext>
          </a:extLst>
        </xdr:cNvPr>
        <xdr:cNvSpPr/>
      </xdr:nvSpPr>
      <xdr:spPr>
        <a:xfrm>
          <a:off x="88963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1</xdr:row>
      <xdr:rowOff>0</xdr:rowOff>
    </xdr:from>
    <xdr:to>
      <xdr:col>12</xdr:col>
      <xdr:colOff>542925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CAA339-EAB5-444C-A8C9-7F9AD61F16F4}"/>
            </a:ext>
          </a:extLst>
        </xdr:cNvPr>
        <xdr:cNvSpPr/>
      </xdr:nvSpPr>
      <xdr:spPr>
        <a:xfrm>
          <a:off x="11715750" y="3629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16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485F7D-9194-4351-AC98-D0EDABF54A52}"/>
            </a:ext>
          </a:extLst>
        </xdr:cNvPr>
        <xdr:cNvSpPr/>
      </xdr:nvSpPr>
      <xdr:spPr>
        <a:xfrm>
          <a:off x="123063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190500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2A2C8B-6B15-4CFD-B269-C0EC7189687A}"/>
            </a:ext>
          </a:extLst>
        </xdr:cNvPr>
        <xdr:cNvSpPr/>
      </xdr:nvSpPr>
      <xdr:spPr>
        <a:xfrm>
          <a:off x="8829675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E1EE96-34C1-4626-84AA-3A09D2118A2C}"/>
            </a:ext>
          </a:extLst>
        </xdr:cNvPr>
        <xdr:cNvSpPr/>
      </xdr:nvSpPr>
      <xdr:spPr>
        <a:xfrm>
          <a:off x="90868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9950D0-1715-4E86-B78A-E485E274FA20}"/>
            </a:ext>
          </a:extLst>
        </xdr:cNvPr>
        <xdr:cNvSpPr/>
      </xdr:nvSpPr>
      <xdr:spPr>
        <a:xfrm>
          <a:off x="106394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C8800C-4271-463B-851E-D3FD63F9B32E}"/>
            </a:ext>
          </a:extLst>
        </xdr:cNvPr>
        <xdr:cNvSpPr/>
      </xdr:nvSpPr>
      <xdr:spPr>
        <a:xfrm>
          <a:off x="83534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5076A3-1399-4A15-9DFC-C3C31512DF86}"/>
            </a:ext>
          </a:extLst>
        </xdr:cNvPr>
        <xdr:cNvSpPr/>
      </xdr:nvSpPr>
      <xdr:spPr>
        <a:xfrm>
          <a:off x="106680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D8A4F1-724A-4E5E-B83E-7EE2288CF5AF}"/>
            </a:ext>
          </a:extLst>
        </xdr:cNvPr>
        <xdr:cNvSpPr/>
      </xdr:nvSpPr>
      <xdr:spPr>
        <a:xfrm>
          <a:off x="90106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6C4885-E06B-492C-9C28-FD5D7867F784}"/>
            </a:ext>
          </a:extLst>
        </xdr:cNvPr>
        <xdr:cNvSpPr/>
      </xdr:nvSpPr>
      <xdr:spPr>
        <a:xfrm>
          <a:off x="73723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713A5F-F59A-49E1-84D3-DDECD646045B}"/>
            </a:ext>
          </a:extLst>
        </xdr:cNvPr>
        <xdr:cNvSpPr/>
      </xdr:nvSpPr>
      <xdr:spPr>
        <a:xfrm>
          <a:off x="112871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501174-6393-408D-94F9-F92BD5D00E35}"/>
            </a:ext>
          </a:extLst>
        </xdr:cNvPr>
        <xdr:cNvSpPr/>
      </xdr:nvSpPr>
      <xdr:spPr>
        <a:xfrm>
          <a:off x="80867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11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2ECB19-97DD-4D8D-8223-128FA669EDD4}"/>
            </a:ext>
          </a:extLst>
        </xdr:cNvPr>
        <xdr:cNvSpPr/>
      </xdr:nvSpPr>
      <xdr:spPr>
        <a:xfrm>
          <a:off x="11210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727120-3B89-4EDB-9A0B-72F2C9DD9B8E}"/>
            </a:ext>
          </a:extLst>
        </xdr:cNvPr>
        <xdr:cNvSpPr/>
      </xdr:nvSpPr>
      <xdr:spPr>
        <a:xfrm>
          <a:off x="96583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601614-3278-4AE8-9644-D090D6A8568B}"/>
            </a:ext>
          </a:extLst>
        </xdr:cNvPr>
        <xdr:cNvSpPr/>
      </xdr:nvSpPr>
      <xdr:spPr>
        <a:xfrm>
          <a:off x="9305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12A3F1-52F4-42D6-89ED-02AA2229F608}"/>
            </a:ext>
          </a:extLst>
        </xdr:cNvPr>
        <xdr:cNvSpPr/>
      </xdr:nvSpPr>
      <xdr:spPr>
        <a:xfrm>
          <a:off x="87344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C5DA6D-3E96-4050-8595-39BA8B5EF086}"/>
            </a:ext>
          </a:extLst>
        </xdr:cNvPr>
        <xdr:cNvSpPr/>
      </xdr:nvSpPr>
      <xdr:spPr>
        <a:xfrm>
          <a:off x="11877675" y="3905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0</xdr:rowOff>
    </xdr:from>
    <xdr:to>
      <xdr:col>15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22C82B-2D8C-4C70-95F2-F846D93F9FED}"/>
            </a:ext>
          </a:extLst>
        </xdr:cNvPr>
        <xdr:cNvSpPr/>
      </xdr:nvSpPr>
      <xdr:spPr>
        <a:xfrm>
          <a:off x="120586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uribor-rates.eu/euribor-rates-by-year.asp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3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6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7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8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9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0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2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43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44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45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4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4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4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4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5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51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4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5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6.xml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52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5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54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0.xml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1.xml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5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3"/>
  <sheetViews>
    <sheetView tabSelected="1" topLeftCell="A58" workbookViewId="0">
      <selection activeCell="J70" sqref="J70"/>
    </sheetView>
  </sheetViews>
  <sheetFormatPr defaultRowHeight="15" x14ac:dyDescent="0.25"/>
  <cols>
    <col min="2" max="2" width="92.140625" customWidth="1"/>
  </cols>
  <sheetData>
    <row r="1" spans="1:2" x14ac:dyDescent="0.25">
      <c r="A1" s="123" t="s">
        <v>176</v>
      </c>
      <c r="B1" s="123"/>
    </row>
    <row r="2" spans="1:2" x14ac:dyDescent="0.25">
      <c r="A2" s="123"/>
      <c r="B2" s="299" t="s">
        <v>258</v>
      </c>
    </row>
    <row r="3" spans="1:2" x14ac:dyDescent="0.25">
      <c r="A3" s="123"/>
      <c r="B3" s="299" t="s">
        <v>180</v>
      </c>
    </row>
    <row r="4" spans="1:2" x14ac:dyDescent="0.25">
      <c r="A4" s="123"/>
      <c r="B4" s="299" t="s">
        <v>193</v>
      </c>
    </row>
    <row r="5" spans="1:2" x14ac:dyDescent="0.25">
      <c r="A5" s="123"/>
      <c r="B5" s="299" t="s">
        <v>200</v>
      </c>
    </row>
    <row r="6" spans="1:2" x14ac:dyDescent="0.25">
      <c r="A6" s="123"/>
      <c r="B6" s="299" t="s">
        <v>207</v>
      </c>
    </row>
    <row r="7" spans="1:2" x14ac:dyDescent="0.25">
      <c r="A7" s="123"/>
      <c r="B7" s="299" t="s">
        <v>208</v>
      </c>
    </row>
    <row r="8" spans="1:2" x14ac:dyDescent="0.25">
      <c r="A8" s="123"/>
      <c r="B8" s="299" t="s">
        <v>217</v>
      </c>
    </row>
    <row r="9" spans="1:2" x14ac:dyDescent="0.25">
      <c r="A9" s="123"/>
      <c r="B9" s="299" t="s">
        <v>219</v>
      </c>
    </row>
    <row r="10" spans="1:2" x14ac:dyDescent="0.25">
      <c r="A10" s="123"/>
      <c r="B10" s="299" t="s">
        <v>241</v>
      </c>
    </row>
    <row r="11" spans="1:2" x14ac:dyDescent="0.25">
      <c r="A11" s="123"/>
      <c r="B11" s="299" t="s">
        <v>259</v>
      </c>
    </row>
    <row r="12" spans="1:2" x14ac:dyDescent="0.25">
      <c r="A12" s="123"/>
      <c r="B12" s="299" t="s">
        <v>265</v>
      </c>
    </row>
    <row r="13" spans="1:2" x14ac:dyDescent="0.25">
      <c r="A13" s="123"/>
      <c r="B13" s="299" t="s">
        <v>271</v>
      </c>
    </row>
    <row r="14" spans="1:2" x14ac:dyDescent="0.25">
      <c r="A14" s="123"/>
      <c r="B14" s="299" t="s">
        <v>279</v>
      </c>
    </row>
    <row r="15" spans="1:2" x14ac:dyDescent="0.25">
      <c r="A15" s="123"/>
      <c r="B15" s="299" t="s">
        <v>286</v>
      </c>
    </row>
    <row r="16" spans="1:2" x14ac:dyDescent="0.25">
      <c r="A16" s="123"/>
      <c r="B16" s="299" t="s">
        <v>294</v>
      </c>
    </row>
    <row r="17" spans="1:2" x14ac:dyDescent="0.25">
      <c r="A17" s="123"/>
      <c r="B17" s="299" t="s">
        <v>297</v>
      </c>
    </row>
    <row r="18" spans="1:2" x14ac:dyDescent="0.25">
      <c r="A18" s="123"/>
      <c r="B18" s="299" t="s">
        <v>301</v>
      </c>
    </row>
    <row r="19" spans="1:2" x14ac:dyDescent="0.25">
      <c r="A19" s="123"/>
      <c r="B19" s="299" t="s">
        <v>309</v>
      </c>
    </row>
    <row r="20" spans="1:2" x14ac:dyDescent="0.25">
      <c r="A20" s="123"/>
      <c r="B20" s="299" t="s">
        <v>333</v>
      </c>
    </row>
    <row r="21" spans="1:2" x14ac:dyDescent="0.25">
      <c r="A21" s="123"/>
      <c r="B21" s="299" t="s">
        <v>340</v>
      </c>
    </row>
    <row r="22" spans="1:2" x14ac:dyDescent="0.25">
      <c r="A22" s="123"/>
      <c r="B22" s="299" t="s">
        <v>349</v>
      </c>
    </row>
    <row r="23" spans="1:2" x14ac:dyDescent="0.25">
      <c r="A23" s="123"/>
      <c r="B23" s="299" t="s">
        <v>364</v>
      </c>
    </row>
    <row r="24" spans="1:2" x14ac:dyDescent="0.25">
      <c r="A24" s="123"/>
      <c r="B24" s="299" t="s">
        <v>368</v>
      </c>
    </row>
    <row r="25" spans="1:2" x14ac:dyDescent="0.25">
      <c r="A25" s="123"/>
      <c r="B25" s="299" t="s">
        <v>371</v>
      </c>
    </row>
    <row r="26" spans="1:2" x14ac:dyDescent="0.25">
      <c r="A26" s="123"/>
      <c r="B26" s="299" t="s">
        <v>372</v>
      </c>
    </row>
    <row r="27" spans="1:2" x14ac:dyDescent="0.25">
      <c r="A27" s="123"/>
      <c r="B27" s="299" t="s">
        <v>384</v>
      </c>
    </row>
    <row r="28" spans="1:2" x14ac:dyDescent="0.25">
      <c r="A28" s="123"/>
      <c r="B28" s="299" t="s">
        <v>386</v>
      </c>
    </row>
    <row r="29" spans="1:2" x14ac:dyDescent="0.25">
      <c r="A29" s="123"/>
      <c r="B29" s="299" t="s">
        <v>400</v>
      </c>
    </row>
    <row r="30" spans="1:2" x14ac:dyDescent="0.25">
      <c r="A30" s="123"/>
      <c r="B30" s="299" t="s">
        <v>401</v>
      </c>
    </row>
    <row r="31" spans="1:2" x14ac:dyDescent="0.25">
      <c r="A31" s="123"/>
      <c r="B31" s="299" t="s">
        <v>413</v>
      </c>
    </row>
    <row r="32" spans="1:2" x14ac:dyDescent="0.25">
      <c r="A32" s="123"/>
      <c r="B32" s="299" t="s">
        <v>428</v>
      </c>
    </row>
    <row r="33" spans="1:2" x14ac:dyDescent="0.25">
      <c r="A33" s="123"/>
      <c r="B33" s="299" t="s">
        <v>446</v>
      </c>
    </row>
    <row r="34" spans="1:2" x14ac:dyDescent="0.25">
      <c r="A34" s="123"/>
      <c r="B34" s="299" t="s">
        <v>450</v>
      </c>
    </row>
    <row r="35" spans="1:2" x14ac:dyDescent="0.25">
      <c r="A35" s="123"/>
      <c r="B35" s="299" t="s">
        <v>459</v>
      </c>
    </row>
    <row r="36" spans="1:2" x14ac:dyDescent="0.25">
      <c r="A36" s="123"/>
      <c r="B36" s="299" t="s">
        <v>464</v>
      </c>
    </row>
    <row r="37" spans="1:2" x14ac:dyDescent="0.25">
      <c r="A37" s="123"/>
      <c r="B37" s="299" t="s">
        <v>475</v>
      </c>
    </row>
    <row r="38" spans="1:2" x14ac:dyDescent="0.25">
      <c r="A38" s="123"/>
      <c r="B38" s="299" t="s">
        <v>476</v>
      </c>
    </row>
    <row r="39" spans="1:2" x14ac:dyDescent="0.25">
      <c r="A39" s="123"/>
      <c r="B39" s="299" t="s">
        <v>495</v>
      </c>
    </row>
    <row r="40" spans="1:2" x14ac:dyDescent="0.25">
      <c r="A40" s="123"/>
      <c r="B40" s="299" t="s">
        <v>497</v>
      </c>
    </row>
    <row r="41" spans="1:2" x14ac:dyDescent="0.25">
      <c r="A41" s="123"/>
      <c r="B41" s="299" t="s">
        <v>507</v>
      </c>
    </row>
    <row r="42" spans="1:2" x14ac:dyDescent="0.25">
      <c r="A42" s="123"/>
      <c r="B42" s="299" t="s">
        <v>518</v>
      </c>
    </row>
    <row r="43" spans="1:2" x14ac:dyDescent="0.25">
      <c r="A43" s="123"/>
      <c r="B43" s="299" t="s">
        <v>534</v>
      </c>
    </row>
    <row r="44" spans="1:2" x14ac:dyDescent="0.25">
      <c r="A44" s="123"/>
      <c r="B44" s="299" t="s">
        <v>541</v>
      </c>
    </row>
    <row r="45" spans="1:2" x14ac:dyDescent="0.25">
      <c r="A45" s="123"/>
      <c r="B45" s="299" t="s">
        <v>557</v>
      </c>
    </row>
    <row r="46" spans="1:2" x14ac:dyDescent="0.25">
      <c r="A46" s="123"/>
      <c r="B46" s="299" t="s">
        <v>593</v>
      </c>
    </row>
    <row r="47" spans="1:2" x14ac:dyDescent="0.25">
      <c r="A47" s="123"/>
      <c r="B47" s="299" t="s">
        <v>576</v>
      </c>
    </row>
    <row r="48" spans="1:2" x14ac:dyDescent="0.25">
      <c r="A48" s="123"/>
      <c r="B48" s="299" t="s">
        <v>582</v>
      </c>
    </row>
    <row r="49" spans="1:2" x14ac:dyDescent="0.25">
      <c r="A49" s="123"/>
      <c r="B49" s="299" t="s">
        <v>602</v>
      </c>
    </row>
    <row r="50" spans="1:2" x14ac:dyDescent="0.25">
      <c r="A50" s="123"/>
      <c r="B50" s="299" t="s">
        <v>603</v>
      </c>
    </row>
    <row r="51" spans="1:2" x14ac:dyDescent="0.25">
      <c r="A51" s="123"/>
      <c r="B51" s="299" t="s">
        <v>620</v>
      </c>
    </row>
    <row r="52" spans="1:2" x14ac:dyDescent="0.25">
      <c r="A52" s="123"/>
      <c r="B52" s="299" t="s">
        <v>623</v>
      </c>
    </row>
    <row r="53" spans="1:2" x14ac:dyDescent="0.25">
      <c r="A53" s="123"/>
      <c r="B53" s="299" t="s">
        <v>624</v>
      </c>
    </row>
    <row r="54" spans="1:2" x14ac:dyDescent="0.25">
      <c r="A54" s="123"/>
      <c r="B54" s="299" t="s">
        <v>649</v>
      </c>
    </row>
    <row r="55" spans="1:2" x14ac:dyDescent="0.25">
      <c r="A55" s="123"/>
      <c r="B55" s="299" t="s">
        <v>664</v>
      </c>
    </row>
    <row r="56" spans="1:2" x14ac:dyDescent="0.25">
      <c r="A56" s="123"/>
      <c r="B56" s="300" t="s">
        <v>665</v>
      </c>
    </row>
    <row r="57" spans="1:2" x14ac:dyDescent="0.25">
      <c r="A57" s="123"/>
      <c r="B57" s="300" t="s">
        <v>680</v>
      </c>
    </row>
    <row r="58" spans="1:2" x14ac:dyDescent="0.25">
      <c r="A58" s="123"/>
      <c r="B58" s="300" t="s">
        <v>693</v>
      </c>
    </row>
    <row r="59" spans="1:2" x14ac:dyDescent="0.25">
      <c r="A59" s="123"/>
      <c r="B59" s="300" t="s">
        <v>695</v>
      </c>
    </row>
    <row r="60" spans="1:2" x14ac:dyDescent="0.25">
      <c r="A60" s="123"/>
      <c r="B60" s="300" t="s">
        <v>696</v>
      </c>
    </row>
    <row r="61" spans="1:2" x14ac:dyDescent="0.25">
      <c r="A61" s="123"/>
      <c r="B61" s="300" t="s">
        <v>718</v>
      </c>
    </row>
    <row r="62" spans="1:2" ht="30" x14ac:dyDescent="0.25">
      <c r="A62" s="123"/>
      <c r="B62" s="301" t="s">
        <v>725</v>
      </c>
    </row>
    <row r="63" spans="1:2" x14ac:dyDescent="0.25">
      <c r="A63" s="123"/>
      <c r="B63" s="299" t="s">
        <v>733</v>
      </c>
    </row>
    <row r="64" spans="1:2" x14ac:dyDescent="0.25">
      <c r="A64" s="123"/>
      <c r="B64" s="299" t="s">
        <v>739</v>
      </c>
    </row>
    <row r="65" spans="1:2" x14ac:dyDescent="0.25">
      <c r="A65" s="123"/>
      <c r="B65" s="299" t="s">
        <v>740</v>
      </c>
    </row>
    <row r="66" spans="1:2" x14ac:dyDescent="0.25">
      <c r="A66" s="123"/>
      <c r="B66" s="299" t="s">
        <v>751</v>
      </c>
    </row>
    <row r="67" spans="1:2" x14ac:dyDescent="0.25">
      <c r="A67" s="123"/>
      <c r="B67" s="299" t="s">
        <v>750</v>
      </c>
    </row>
    <row r="68" spans="1:2" x14ac:dyDescent="0.25">
      <c r="A68" s="123"/>
      <c r="B68" s="299" t="s">
        <v>749</v>
      </c>
    </row>
    <row r="69" spans="1:2" x14ac:dyDescent="0.25">
      <c r="A69" s="123"/>
      <c r="B69" s="299" t="s">
        <v>760</v>
      </c>
    </row>
    <row r="70" spans="1:2" x14ac:dyDescent="0.25">
      <c r="A70" s="123"/>
      <c r="B70" s="299" t="s">
        <v>769</v>
      </c>
    </row>
    <row r="71" spans="1:2" x14ac:dyDescent="0.25">
      <c r="A71" s="123"/>
      <c r="B71" s="299" t="s">
        <v>771</v>
      </c>
    </row>
    <row r="72" spans="1:2" x14ac:dyDescent="0.25">
      <c r="A72" s="123"/>
      <c r="B72" s="299" t="s">
        <v>775</v>
      </c>
    </row>
    <row r="73" spans="1:2" x14ac:dyDescent="0.25">
      <c r="A73" s="123"/>
      <c r="B73" s="299" t="s">
        <v>776</v>
      </c>
    </row>
  </sheetData>
  <hyperlinks>
    <hyperlink ref="B3" location="'Pregled tabela'!A1" display="Table 2: Org. parts, network of ATMs and POS devices of banks operating in the FB&amp;H" xr:uid="{00000000-0004-0000-0000-000000000000}"/>
    <hyperlink ref="B4" location="'Pregled tabela'!A1" display="Table 3: Ownership structure according to total capital " xr:uid="{00000000-0004-0000-0000-000001000000}"/>
    <hyperlink ref="B5" location="'Pregled tabela'!A1" display="Table 4: Ownership structure according to state-owned, private and foreign capital" xr:uid="{00000000-0004-0000-0000-000002000000}"/>
    <hyperlink ref="B6" location="'Pregled tabela'!A1" display="Table 5: Market shares of banks by ownership type (majority capital)" xr:uid="{00000000-0004-0000-0000-000003000000}"/>
    <hyperlink ref="B7" location="'Pregled tabela'!A1" display="Table 6: Qualification structure of employees in FB&amp;H banks" xr:uid="{00000000-0004-0000-0000-000004000000}"/>
    <hyperlink ref="B8" location="'Pregled tabela'!A1" display="Table 7: Total assets per employee" xr:uid="{00000000-0004-0000-0000-000005000000}"/>
    <hyperlink ref="B9" location="'Pregled tabela'!A1" display="Table 8: Balance sheet of banks" xr:uid="{00000000-0004-0000-0000-000006000000}"/>
    <hyperlink ref="B10" location="'Pregled tabela'!A1" display="Table 9: Banks’ assets according to ownership structure" xr:uid="{00000000-0004-0000-0000-000007000000}"/>
    <hyperlink ref="B11" location="'Tabela 10'!A1" display="Table 10: Share of groups of banks in total assets" xr:uid="{00000000-0004-0000-0000-000008000000}"/>
    <hyperlink ref="B12" location="'Pregled tabela'!A1" display="Table 11: Banks' cash" xr:uid="{00000000-0004-0000-0000-000009000000}"/>
    <hyperlink ref="B13" location="'Pregled tabela'!A1" display="Table 12: Securities according to type of instrument" xr:uid="{00000000-0004-0000-0000-00000A000000}"/>
    <hyperlink ref="B14" location="'Pregled tabela'!A1" display="Table 13: Securities of B&amp;H entity governments" xr:uid="{00000000-0004-0000-0000-00000B000000}"/>
    <hyperlink ref="B15" location="'Pregled tabela'!A1" display="Table 14: Sector structure of deposits" xr:uid="{00000000-0004-0000-0000-00000C000000}"/>
    <hyperlink ref="B16" location="'Pregled tabela'!A1" display="Table 15: Retail savings" xr:uid="{00000000-0004-0000-0000-00000D000000}"/>
    <hyperlink ref="B17" location="'Pregled tabela'!A1" display="Table 16: Maturity structure of retail savings deposits by periods" xr:uid="{00000000-0004-0000-0000-00000E000000}"/>
    <hyperlink ref="B18" location="'Pregled tabela'!A1" display="Table 17: Retail loans, savings and deposits" xr:uid="{00000000-0004-0000-0000-00000F000000}"/>
    <hyperlink ref="B19" location="'Pregled tabela'!A1" display="Table 18: Report on the balance of own funds" xr:uid="{00000000-0004-0000-0000-000010000000}"/>
    <hyperlink ref="B20" location="'Pregled tabela'!A1" display="Table 19: Risk exposure structure" xr:uid="{00000000-0004-0000-0000-000011000000}"/>
    <hyperlink ref="B21" location="'Pregled tabela'!A1" display="Table 20: Capital adequacy ratios" xr:uid="{00000000-0004-0000-0000-000012000000}"/>
    <hyperlink ref="B22" location="'Pregled tabela'!A1" display="Table 21: Financial leverage ratio" xr:uid="{00000000-0004-0000-0000-000013000000}"/>
    <hyperlink ref="B23" location="'Pregled tabela'!A1" display="Table 22: FFinancial assets, off-balance sheet items and ECL" xr:uid="{00000000-0004-0000-0000-000014000000}"/>
    <hyperlink ref="B24" location="'Pregled tabela'!A1" display="Table 23: Exposures by credit risk grades" xr:uid="{00000000-0004-0000-0000-000015000000}"/>
    <hyperlink ref="B25" location="'Pregled tabela'!A1" display="Table 24: Loan structure by sectors" xr:uid="{00000000-0004-0000-0000-000016000000}"/>
    <hyperlink ref="B26" location="'Pregled tabela'!A1" display="Table 25: Maturity structure of loans" xr:uid="{00000000-0004-0000-0000-000017000000}"/>
    <hyperlink ref="B27" location="'Pregled tabela'!A1" display="Table 26: Loans by credit risk grades" xr:uid="{00000000-0004-0000-0000-000018000000}"/>
    <hyperlink ref="B29" location="'Pregled tabela'!A1" display="Table 28: Actual financial performance of banks" xr:uid="{00000000-0004-0000-0000-000019000000}"/>
    <hyperlink ref="B30" location="'Pregled tabela'!A1" display="Table 29: Structure of total income of banks" xr:uid="{00000000-0004-0000-0000-00001A000000}"/>
    <hyperlink ref="B31" location="'Pregled tabela'!A1" display="Table 30: Structure of total expenses of banks" xr:uid="{00000000-0004-0000-0000-00001B000000}"/>
    <hyperlink ref="B32" location="'Pregled tabela'!A1" display="Table 31: Profitability, productivity, and efficiency ratios" xr:uid="{00000000-0004-0000-0000-00001C000000}"/>
    <hyperlink ref="B33" location="'Pregled tabela'!A1" display="Table 32: LCR" xr:uid="{00000000-0004-0000-0000-00001D000000}"/>
    <hyperlink ref="B39" location="'Pregled tabela'!A1" display="Table 38: Maturity structure of deposits by residual maturity" xr:uid="{00000000-0004-0000-0000-00001E000000}"/>
    <hyperlink ref="B41" location="'Pregled tabela'!A1" display="Table 40: Liquidity ratios" xr:uid="{00000000-0004-0000-0000-00001F000000}"/>
    <hyperlink ref="B42" location="'Pregled tabela'!A1" display="Table 41: Foreign exchange position (EUR and total)" xr:uid="{00000000-0004-0000-0000-000020000000}"/>
    <hyperlink ref="B44" location="'Pregled tabela'!A1" display="Table 43: Qualification structure of  employees in MCOs in the FB&amp;H" xr:uid="{00000000-0004-0000-0000-000021000000}"/>
    <hyperlink ref="B45" location="'Pregled tabela'!A1" display="Table 44: Micro credit sector's balance sheet  " xr:uid="{00000000-0004-0000-0000-000022000000}"/>
    <hyperlink ref="B47" location="'Pregled tabela'!A1" display="Table 46: Maturity structure of loans taken" xr:uid="{00000000-0004-0000-0000-000023000000}"/>
    <hyperlink ref="B46" location="'Pregled tabela'!A1" display="Table 45: Structure of the micro credit sector's capital" xr:uid="{00000000-0004-0000-0000-000024000000}"/>
    <hyperlink ref="B48" location="'Pregled tabela'!A1" display="Table 47: Net microloans" xr:uid="{00000000-0004-0000-0000-000025000000}"/>
    <hyperlink ref="B49" location="'Pregled tabela'!A1" display="Table 48: Sector and maturity structure of microloans" xr:uid="{00000000-0004-0000-0000-000026000000}"/>
    <hyperlink ref="B50" location="'Tabela 49'!A1" display="Table 49: LLP" xr:uid="{00000000-0004-0000-0000-000027000000}"/>
    <hyperlink ref="B52" location="'Pregled tabela'!A1" display="Table 51: Structure of total income of MCOs" xr:uid="{00000000-0004-0000-0000-000028000000}"/>
    <hyperlink ref="B54" location="'Pregled tabela'!A1" display="Table 53: Qualification structure of employees in leasing companies in the FB&amp;H" xr:uid="{00000000-0004-0000-0000-000029000000}"/>
    <hyperlink ref="B62" location="'Pregled tabela'!A1" display="Table 61: Nominal amount of redeemed monetary claims and settled payables of buyers to suppliers in the FB&amp;H - by type of   factoring and domicile status" xr:uid="{00000000-0004-0000-0000-00002A000000}"/>
    <hyperlink ref="B61" location="'Pregled tabela'!A1" display="Table 60: Structure of the number of concluded contracts and financing amount of the leasing system" xr:uid="{00000000-0004-0000-0000-00002B000000}"/>
    <hyperlink ref="B60" location="'Tabela 59'!A1" display="Table 59: Structure of total expenses of leasing companies" xr:uid="{00000000-0004-0000-0000-00002C000000}"/>
    <hyperlink ref="B59" location="'Pregled tabela'!A1" display="Table 58: Structure of total income of leasing companies" xr:uid="{00000000-0004-0000-0000-00002D000000}"/>
    <hyperlink ref="B57" location="'Pregled tabela'!A1" display="Table 56: Overview of financial leasing reserves" xr:uid="{00000000-0004-0000-0000-00002E000000}"/>
    <hyperlink ref="B53" location="'Tabela 52'!A1" display="Table 52: Structure of total expenses of MCOs" xr:uid="{00000000-0004-0000-0000-00002F000000}"/>
    <hyperlink ref="B43" location="'Pregled tabela'!A1" display="Table 42: Total weighted position of the banking book" xr:uid="{00000000-0004-0000-0000-000030000000}"/>
    <hyperlink ref="B28" location="'Pregled tabela'!A1" display="Table 27: Credit risk indicators" xr:uid="{00000000-0004-0000-0000-000031000000}"/>
    <hyperlink ref="B34" location="'Pregled tabela'!A1" display="Table 33: Liquidity buffer" xr:uid="{00000000-0004-0000-0000-000032000000}"/>
    <hyperlink ref="B35" location="'Pregled tabela'!A1" display="Table 34: Net liquidity outflows" xr:uid="{00000000-0004-0000-0000-000033000000}"/>
    <hyperlink ref="B51" location="'Pregled tabela'!A1" display="Table 50: Actual financial result of MCOs" xr:uid="{00000000-0004-0000-0000-000034000000}"/>
    <hyperlink ref="B56" location="'Pregled tabela'!A1" display="Table 55: Structure of financial leasing receivables" xr:uid="{00000000-0004-0000-0000-000035000000}"/>
    <hyperlink ref="B58" location="'Pregled tabela'!A1" display="Table 57: Actual financial result of leasing companies" xr:uid="{00000000-0004-0000-0000-000036000000}"/>
    <hyperlink ref="B2" location="'Pregled tabela'!A1" display="Table 1: Selected macroeconomic activities" xr:uid="{00000000-0004-0000-0000-000037000000}"/>
    <hyperlink ref="B63" location="'Pregled tabela'!A1" display="Table 62: Volume of DP and FXP" xr:uid="{00000000-0004-0000-0000-000038000000}"/>
    <hyperlink ref="B64" location="'Pregled tabela'!A1" display="Table 63: FXP volume" xr:uid="{00000000-0004-0000-0000-000039000000}"/>
    <hyperlink ref="B65" location="'Tabela 64'!A1" display="Table 64: DP volume" xr:uid="{00000000-0004-0000-0000-00003A000000}"/>
    <hyperlink ref="B66" location="'Pregled tabela'!A1" display="Table 65: Foreign exchange deals in banks" xr:uid="{00000000-0004-0000-0000-00003B000000}"/>
    <hyperlink ref="B67" location="'Tabela 66'!A1" display="Table 66: Deals effected by authorised exchange offices" xr:uid="{00000000-0004-0000-0000-00003C000000}"/>
    <hyperlink ref="B71" location="'Pregled tabela'!A1" display="Table 70: Reported transactions by number and value - banks" xr:uid="{00000000-0004-0000-0000-00003D000000}"/>
    <hyperlink ref="B72" location="'Tabela 71'!A1" display="Table 71: Reported suspicious transactions by number and value - banks" xr:uid="{00000000-0004-0000-0000-00003E000000}"/>
    <hyperlink ref="B73" location="'Pregled tabela'!A1" display="Table 72: Reported suspicious transactions by number and value - MCO" xr:uid="{00000000-0004-0000-0000-00003F000000}"/>
    <hyperlink ref="B40" location="'Pregled tabela'!A1" display="Table 39: Maturity matching of financial assets and financial liabilities of up to 180 days" xr:uid="{00000000-0004-0000-0000-000040000000}"/>
    <hyperlink ref="B55" location="'Pregled tabela'!A1" display="Table 54: Leasing sector's balance sheet" xr:uid="{00000000-0004-0000-0000-000041000000}"/>
    <hyperlink ref="B68" location="'Tabela 67'!A1" display="Table 67: Online and mobile banking" xr:uid="{00000000-0004-0000-0000-000042000000}"/>
    <hyperlink ref="B69" location="'Pregled tabela'!A1" display="Table 68: Volume of card operations by card types" xr:uid="{00000000-0004-0000-0000-000043000000}"/>
    <hyperlink ref="B70" location="'Pregled tabela'!A1" display="Table 69: Volume of card operations by acquiring devices" xr:uid="{00000000-0004-0000-0000-000044000000}"/>
    <hyperlink ref="B36" location="'Pregled tabela'!A1" display="Table 35: NSFR" xr:uid="{00000000-0004-0000-0000-000045000000}"/>
    <hyperlink ref="B37" location="'Pregled tabela'!A1" display="Table 36: ASF Structure" xr:uid="{00000000-0004-0000-0000-000046000000}"/>
    <hyperlink ref="B38" location="'Tabela 37'!A1" display="Table 37: RSF structure" xr:uid="{00000000-0004-0000-0000-000047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P12"/>
  <sheetViews>
    <sheetView workbookViewId="0">
      <selection activeCell="D13" sqref="D13"/>
    </sheetView>
  </sheetViews>
  <sheetFormatPr defaultColWidth="9.140625" defaultRowHeight="15" x14ac:dyDescent="0.25"/>
  <cols>
    <col min="2" max="2" width="7.7109375" customWidth="1"/>
    <col min="3" max="3" width="14.5703125" customWidth="1"/>
    <col min="4" max="4" width="14.140625" customWidth="1"/>
    <col min="5" max="5" width="13.140625" customWidth="1"/>
    <col min="6" max="6" width="12.85546875" customWidth="1"/>
    <col min="7" max="7" width="12.140625" customWidth="1"/>
    <col min="8" max="8" width="13.85546875" customWidth="1"/>
    <col min="9" max="9" width="11.85546875" customWidth="1"/>
    <col min="10" max="10" width="12.140625" customWidth="1"/>
    <col min="11" max="11" width="13" customWidth="1"/>
    <col min="12" max="12" width="12.140625" customWidth="1"/>
    <col min="13" max="13" width="11.85546875" customWidth="1"/>
    <col min="14" max="14" width="13.140625" customWidth="1"/>
  </cols>
  <sheetData>
    <row r="2" spans="2:16" ht="15.75" x14ac:dyDescent="0.25"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P2" s="52"/>
    </row>
    <row r="3" spans="2:16" ht="16.5" thickBot="1" x14ac:dyDescent="0.3">
      <c r="B3" s="60"/>
      <c r="C3" s="86"/>
      <c r="D3" s="81"/>
      <c r="E3" s="81"/>
      <c r="F3" s="81"/>
      <c r="G3" s="81"/>
      <c r="H3" s="81"/>
      <c r="I3" s="81"/>
      <c r="J3" s="81"/>
      <c r="K3" s="81"/>
      <c r="L3" s="81"/>
      <c r="M3" s="81"/>
      <c r="N3" s="84" t="s">
        <v>188</v>
      </c>
    </row>
    <row r="4" spans="2:16" ht="24.95" customHeight="1" thickTop="1" x14ac:dyDescent="0.25">
      <c r="B4" s="389" t="s">
        <v>241</v>
      </c>
      <c r="C4" s="389"/>
      <c r="D4" s="389"/>
      <c r="E4" s="389"/>
      <c r="F4" s="389"/>
      <c r="G4" s="389"/>
      <c r="H4" s="389"/>
      <c r="I4" s="389"/>
      <c r="J4" s="389"/>
      <c r="K4" s="389"/>
      <c r="L4" s="389"/>
      <c r="M4" s="389"/>
      <c r="N4" s="389"/>
    </row>
    <row r="5" spans="2:16" ht="15.75" x14ac:dyDescent="0.25">
      <c r="B5" s="394" t="s">
        <v>177</v>
      </c>
      <c r="C5" s="387" t="s">
        <v>190</v>
      </c>
      <c r="D5" s="387" t="s">
        <v>111</v>
      </c>
      <c r="E5" s="387"/>
      <c r="F5" s="387"/>
      <c r="G5" s="387" t="s">
        <v>131</v>
      </c>
      <c r="H5" s="387"/>
      <c r="I5" s="387"/>
      <c r="J5" s="387" t="s">
        <v>143</v>
      </c>
      <c r="K5" s="387"/>
      <c r="L5" s="387"/>
      <c r="M5" s="395" t="s">
        <v>189</v>
      </c>
      <c r="N5" s="395"/>
    </row>
    <row r="6" spans="2:16" ht="31.5" x14ac:dyDescent="0.25">
      <c r="B6" s="394"/>
      <c r="C6" s="387"/>
      <c r="D6" s="97" t="s">
        <v>201</v>
      </c>
      <c r="E6" s="97" t="s">
        <v>215</v>
      </c>
      <c r="F6" s="97" t="s">
        <v>192</v>
      </c>
      <c r="G6" s="97" t="s">
        <v>201</v>
      </c>
      <c r="H6" s="97" t="s">
        <v>215</v>
      </c>
      <c r="I6" s="97" t="s">
        <v>192</v>
      </c>
      <c r="J6" s="97" t="s">
        <v>201</v>
      </c>
      <c r="K6" s="97" t="s">
        <v>215</v>
      </c>
      <c r="L6" s="97" t="s">
        <v>192</v>
      </c>
      <c r="M6" s="97" t="s">
        <v>100</v>
      </c>
      <c r="N6" s="97" t="s">
        <v>101</v>
      </c>
    </row>
    <row r="7" spans="2:16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  <c r="L7" s="99">
        <v>11</v>
      </c>
      <c r="M7" s="99">
        <v>12</v>
      </c>
      <c r="N7" s="99">
        <v>13</v>
      </c>
    </row>
    <row r="8" spans="2:16" ht="15.75" x14ac:dyDescent="0.25">
      <c r="B8" s="116" t="s">
        <v>59</v>
      </c>
      <c r="C8" s="342" t="s">
        <v>239</v>
      </c>
      <c r="D8" s="114">
        <v>1</v>
      </c>
      <c r="E8" s="102">
        <v>879736</v>
      </c>
      <c r="F8" s="103">
        <f>E8/E10*100</f>
        <v>3.6060018269880216</v>
      </c>
      <c r="G8" s="114">
        <v>1</v>
      </c>
      <c r="H8" s="102">
        <v>1054365</v>
      </c>
      <c r="I8" s="103">
        <f>H8/H10*100</f>
        <v>4.0723493249289158</v>
      </c>
      <c r="J8" s="114">
        <v>1</v>
      </c>
      <c r="K8" s="102">
        <v>1048095</v>
      </c>
      <c r="L8" s="103">
        <f>K8/K10*100</f>
        <v>3.854965508726016</v>
      </c>
      <c r="M8" s="104">
        <f>H8/E8*100</f>
        <v>119.85015959333253</v>
      </c>
      <c r="N8" s="104">
        <f>K8/H8*100</f>
        <v>99.405329274018001</v>
      </c>
    </row>
    <row r="9" spans="2:16" ht="15.75" x14ac:dyDescent="0.25">
      <c r="B9" s="116" t="s">
        <v>60</v>
      </c>
      <c r="C9" s="343" t="s">
        <v>240</v>
      </c>
      <c r="D9" s="114">
        <v>14</v>
      </c>
      <c r="E9" s="102">
        <v>23516702</v>
      </c>
      <c r="F9" s="103">
        <f>E9/E10*100</f>
        <v>96.39399817301198</v>
      </c>
      <c r="G9" s="114">
        <v>13</v>
      </c>
      <c r="H9" s="102">
        <v>24836464</v>
      </c>
      <c r="I9" s="103">
        <f>H9/H10*100</f>
        <v>95.927650675071092</v>
      </c>
      <c r="J9" s="114">
        <v>12</v>
      </c>
      <c r="K9" s="102">
        <v>26140086</v>
      </c>
      <c r="L9" s="103">
        <f>K9/K10*100</f>
        <v>96.145034491273989</v>
      </c>
      <c r="M9" s="104">
        <f t="shared" ref="M9:M10" si="0">H9/E9*100</f>
        <v>105.61201991673832</v>
      </c>
      <c r="N9" s="104">
        <f>K9/H9*100</f>
        <v>105.24882285980806</v>
      </c>
    </row>
    <row r="10" spans="2:16" ht="18.75" customHeight="1" x14ac:dyDescent="0.25">
      <c r="B10" s="387" t="s">
        <v>179</v>
      </c>
      <c r="C10" s="387"/>
      <c r="D10" s="97">
        <f t="shared" ref="D10:J10" si="1">SUM(D8:D9)</f>
        <v>15</v>
      </c>
      <c r="E10" s="105">
        <f t="shared" si="1"/>
        <v>24396438</v>
      </c>
      <c r="F10" s="106">
        <f t="shared" si="1"/>
        <v>100</v>
      </c>
      <c r="G10" s="97">
        <f t="shared" si="1"/>
        <v>14</v>
      </c>
      <c r="H10" s="105">
        <f t="shared" si="1"/>
        <v>25890829</v>
      </c>
      <c r="I10" s="106">
        <f t="shared" si="1"/>
        <v>100.00000000000001</v>
      </c>
      <c r="J10" s="97">
        <f t="shared" si="1"/>
        <v>13</v>
      </c>
      <c r="K10" s="105">
        <f>K8+K9</f>
        <v>27188181</v>
      </c>
      <c r="L10" s="106">
        <f>SUM(L8:L9)</f>
        <v>100</v>
      </c>
      <c r="M10" s="106">
        <f t="shared" si="0"/>
        <v>106.12544749360542</v>
      </c>
      <c r="N10" s="106">
        <f>K10/H10*100</f>
        <v>105.01085538821488</v>
      </c>
      <c r="P10" s="15"/>
    </row>
    <row r="12" spans="2:16" x14ac:dyDescent="0.25">
      <c r="C12" s="22"/>
    </row>
  </sheetData>
  <mergeCells count="8">
    <mergeCell ref="B5:B6"/>
    <mergeCell ref="B4:N4"/>
    <mergeCell ref="B10:C10"/>
    <mergeCell ref="C5:C6"/>
    <mergeCell ref="D5:F5"/>
    <mergeCell ref="G5:I5"/>
    <mergeCell ref="J5:L5"/>
    <mergeCell ref="M5:N5"/>
  </mergeCells>
  <pageMargins left="0.7" right="0.7" top="0.75" bottom="0.75" header="0.3" footer="0.3"/>
  <ignoredErrors>
    <ignoredError sqref="D10:E10 G10:H10 J10" formulaRange="1"/>
    <ignoredError sqref="K10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L13"/>
  <sheetViews>
    <sheetView workbookViewId="0">
      <selection activeCell="C16" sqref="C16"/>
    </sheetView>
  </sheetViews>
  <sheetFormatPr defaultRowHeight="15" x14ac:dyDescent="0.25"/>
  <cols>
    <col min="2" max="2" width="7.7109375" customWidth="1"/>
    <col min="3" max="3" width="28.85546875" customWidth="1"/>
    <col min="4" max="4" width="14.140625" customWidth="1"/>
    <col min="5" max="5" width="12.140625" customWidth="1"/>
    <col min="6" max="6" width="14.140625" customWidth="1"/>
    <col min="7" max="7" width="15.85546875" customWidth="1"/>
    <col min="8" max="8" width="12.140625" customWidth="1"/>
    <col min="9" max="9" width="13.140625" customWidth="1"/>
    <col min="10" max="10" width="15.140625" customWidth="1"/>
    <col min="11" max="11" width="12.42578125" customWidth="1"/>
    <col min="12" max="12" width="13" customWidth="1"/>
  </cols>
  <sheetData>
    <row r="2" spans="2:12" x14ac:dyDescent="0.25"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2:12" ht="16.5" thickBot="1" x14ac:dyDescent="0.3">
      <c r="B3" s="88"/>
      <c r="C3" s="89" t="s">
        <v>4</v>
      </c>
      <c r="D3" s="90"/>
      <c r="E3" s="90"/>
      <c r="F3" s="90"/>
      <c r="G3" s="90"/>
      <c r="H3" s="90"/>
      <c r="I3" s="90"/>
      <c r="J3" s="90"/>
      <c r="K3" s="90"/>
      <c r="L3" s="91" t="s">
        <v>188</v>
      </c>
    </row>
    <row r="4" spans="2:12" ht="24.95" customHeight="1" thickTop="1" x14ac:dyDescent="0.25">
      <c r="B4" s="389" t="s">
        <v>259</v>
      </c>
      <c r="C4" s="389"/>
      <c r="D4" s="389"/>
      <c r="E4" s="389"/>
      <c r="F4" s="389"/>
      <c r="G4" s="389"/>
      <c r="H4" s="389"/>
      <c r="I4" s="389"/>
      <c r="J4" s="389"/>
      <c r="K4" s="389"/>
      <c r="L4" s="389"/>
    </row>
    <row r="5" spans="2:12" ht="15.75" x14ac:dyDescent="0.25">
      <c r="B5" s="385" t="s">
        <v>177</v>
      </c>
      <c r="C5" s="387" t="s">
        <v>260</v>
      </c>
      <c r="D5" s="387" t="s">
        <v>111</v>
      </c>
      <c r="E5" s="387"/>
      <c r="F5" s="387"/>
      <c r="G5" s="387" t="s">
        <v>131</v>
      </c>
      <c r="H5" s="387"/>
      <c r="I5" s="387"/>
      <c r="J5" s="387" t="s">
        <v>143</v>
      </c>
      <c r="K5" s="387"/>
      <c r="L5" s="387"/>
    </row>
    <row r="6" spans="2:12" ht="31.5" x14ac:dyDescent="0.25">
      <c r="B6" s="385"/>
      <c r="C6" s="387"/>
      <c r="D6" s="345" t="s">
        <v>191</v>
      </c>
      <c r="E6" s="345" t="s">
        <v>192</v>
      </c>
      <c r="F6" s="345" t="s">
        <v>201</v>
      </c>
      <c r="G6" s="345" t="s">
        <v>191</v>
      </c>
      <c r="H6" s="345" t="s">
        <v>192</v>
      </c>
      <c r="I6" s="345" t="s">
        <v>201</v>
      </c>
      <c r="J6" s="345" t="s">
        <v>191</v>
      </c>
      <c r="K6" s="345" t="s">
        <v>192</v>
      </c>
      <c r="L6" s="345" t="s">
        <v>201</v>
      </c>
    </row>
    <row r="7" spans="2:12" x14ac:dyDescent="0.25">
      <c r="B7" s="11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  <c r="L7" s="99">
        <v>11</v>
      </c>
    </row>
    <row r="8" spans="2:12" ht="15.75" x14ac:dyDescent="0.25">
      <c r="B8" s="100" t="s">
        <v>59</v>
      </c>
      <c r="C8" s="101" t="s">
        <v>261</v>
      </c>
      <c r="D8" s="102">
        <v>13375256</v>
      </c>
      <c r="E8" s="103">
        <f>D8/D$12*100</f>
        <v>54.824626447516643</v>
      </c>
      <c r="F8" s="114">
        <v>3</v>
      </c>
      <c r="G8" s="102">
        <v>13713355</v>
      </c>
      <c r="H8" s="103">
        <f>G8/G$12*100</f>
        <v>52.966071499680446</v>
      </c>
      <c r="I8" s="114">
        <v>3</v>
      </c>
      <c r="J8" s="119">
        <v>19102869</v>
      </c>
      <c r="K8" s="103">
        <f>J8/J$12*100</f>
        <v>70.261666273297209</v>
      </c>
      <c r="L8" s="114">
        <v>5</v>
      </c>
    </row>
    <row r="9" spans="2:12" ht="15.75" x14ac:dyDescent="0.25">
      <c r="B9" s="100" t="s">
        <v>60</v>
      </c>
      <c r="C9" s="101" t="s">
        <v>262</v>
      </c>
      <c r="D9" s="102">
        <v>7906422</v>
      </c>
      <c r="E9" s="103">
        <f>D9/D$12*100</f>
        <v>32.408099903764644</v>
      </c>
      <c r="F9" s="114">
        <v>6</v>
      </c>
      <c r="G9" s="102">
        <v>10748335</v>
      </c>
      <c r="H9" s="103">
        <f>G9/G$12*100</f>
        <v>41.514062759442737</v>
      </c>
      <c r="I9" s="114">
        <v>8</v>
      </c>
      <c r="J9" s="102">
        <v>6406910</v>
      </c>
      <c r="K9" s="103">
        <f>J9/J$12*100</f>
        <v>23.565055712995289</v>
      </c>
      <c r="L9" s="114">
        <v>5</v>
      </c>
    </row>
    <row r="10" spans="2:12" ht="15.75" x14ac:dyDescent="0.25">
      <c r="B10" s="100" t="s">
        <v>61</v>
      </c>
      <c r="C10" s="101" t="s">
        <v>263</v>
      </c>
      <c r="D10" s="102">
        <v>2708664</v>
      </c>
      <c r="E10" s="103">
        <f>D10/D$12*100</f>
        <v>11.102702779807446</v>
      </c>
      <c r="F10" s="114">
        <v>4</v>
      </c>
      <c r="G10" s="102">
        <v>1301209</v>
      </c>
      <c r="H10" s="103">
        <f>G10/G$12*100</f>
        <v>5.0257525550842725</v>
      </c>
      <c r="I10" s="114">
        <v>2</v>
      </c>
      <c r="J10" s="102">
        <v>1552257</v>
      </c>
      <c r="K10" s="103">
        <f>J10/J$12*100</f>
        <v>5.7093080261603379</v>
      </c>
      <c r="L10" s="114">
        <v>2</v>
      </c>
    </row>
    <row r="11" spans="2:12" ht="15.75" x14ac:dyDescent="0.25">
      <c r="B11" s="100" t="s">
        <v>62</v>
      </c>
      <c r="C11" s="101" t="s">
        <v>264</v>
      </c>
      <c r="D11" s="102">
        <v>406096</v>
      </c>
      <c r="E11" s="103">
        <f>D11/D$12*100</f>
        <v>1.664570868911273</v>
      </c>
      <c r="F11" s="114">
        <v>2</v>
      </c>
      <c r="G11" s="102">
        <v>127930</v>
      </c>
      <c r="H11" s="103">
        <f>G11/G$12*100</f>
        <v>0.49411318579254454</v>
      </c>
      <c r="I11" s="114">
        <v>1</v>
      </c>
      <c r="J11" s="102">
        <v>126145</v>
      </c>
      <c r="K11" s="103">
        <f>J11/J$12*100</f>
        <v>0.46396998754716245</v>
      </c>
      <c r="L11" s="114">
        <v>1</v>
      </c>
    </row>
    <row r="12" spans="2:12" ht="20.100000000000001" customHeight="1" x14ac:dyDescent="0.25">
      <c r="B12" s="387" t="s">
        <v>179</v>
      </c>
      <c r="C12" s="387"/>
      <c r="D12" s="105">
        <f t="shared" ref="D12:L12" si="0">SUM(D8:D11)</f>
        <v>24396438</v>
      </c>
      <c r="E12" s="106">
        <f t="shared" si="0"/>
        <v>100</v>
      </c>
      <c r="F12" s="97">
        <f t="shared" si="0"/>
        <v>15</v>
      </c>
      <c r="G12" s="105">
        <f t="shared" si="0"/>
        <v>25890829</v>
      </c>
      <c r="H12" s="106">
        <f t="shared" si="0"/>
        <v>100</v>
      </c>
      <c r="I12" s="97">
        <f t="shared" si="0"/>
        <v>14</v>
      </c>
      <c r="J12" s="105">
        <f t="shared" si="0"/>
        <v>27188181</v>
      </c>
      <c r="K12" s="106">
        <f t="shared" si="0"/>
        <v>100</v>
      </c>
      <c r="L12" s="97">
        <f t="shared" si="0"/>
        <v>13</v>
      </c>
    </row>
    <row r="13" spans="2:12" ht="15.75" x14ac:dyDescent="0.25">
      <c r="C13" s="4"/>
      <c r="D13" s="4"/>
      <c r="E13" s="4"/>
      <c r="F13" s="4"/>
      <c r="G13" s="4"/>
      <c r="H13" s="4"/>
      <c r="I13" s="4"/>
      <c r="J13" s="4"/>
      <c r="K13" s="4"/>
      <c r="L13" s="4"/>
    </row>
  </sheetData>
  <mergeCells count="7">
    <mergeCell ref="B4:L4"/>
    <mergeCell ref="B5:B6"/>
    <mergeCell ref="B12:C12"/>
    <mergeCell ref="C5:C6"/>
    <mergeCell ref="D5:F5"/>
    <mergeCell ref="G5:I5"/>
    <mergeCell ref="J5:L5"/>
  </mergeCells>
  <pageMargins left="0.7" right="0.7" top="0.75" bottom="0.75" header="0.3" footer="0.3"/>
  <pageSetup orientation="portrait" r:id="rId1"/>
  <ignoredErrors>
    <ignoredError sqref="D12 F12:G12 I12:J12 L12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M15"/>
  <sheetViews>
    <sheetView workbookViewId="0">
      <selection activeCell="C19" sqref="C19"/>
    </sheetView>
  </sheetViews>
  <sheetFormatPr defaultRowHeight="15" x14ac:dyDescent="0.25"/>
  <cols>
    <col min="3" max="3" width="31.42578125" customWidth="1"/>
    <col min="4" max="4" width="17" customWidth="1"/>
    <col min="5" max="5" width="13.140625" customWidth="1"/>
    <col min="6" max="6" width="18.85546875" customWidth="1"/>
    <col min="7" max="7" width="12.140625" customWidth="1"/>
    <col min="8" max="8" width="16.140625" customWidth="1"/>
    <col min="9" max="9" width="13" customWidth="1"/>
    <col min="10" max="10" width="12.140625" customWidth="1"/>
    <col min="11" max="11" width="14.140625" customWidth="1"/>
  </cols>
  <sheetData>
    <row r="2" spans="2:13" ht="15.75" x14ac:dyDescent="0.25">
      <c r="C2" s="4"/>
      <c r="D2" s="4"/>
      <c r="E2" s="4"/>
      <c r="F2" s="4"/>
      <c r="G2" s="4"/>
      <c r="H2" s="4"/>
      <c r="I2" s="4"/>
      <c r="J2" s="4"/>
      <c r="K2" s="4"/>
    </row>
    <row r="3" spans="2:13" ht="16.5" thickBot="1" x14ac:dyDescent="0.3">
      <c r="B3" s="88"/>
      <c r="C3" s="95" t="s">
        <v>5</v>
      </c>
      <c r="D3" s="90"/>
      <c r="E3" s="90"/>
      <c r="F3" s="90"/>
      <c r="G3" s="90"/>
      <c r="H3" s="90"/>
      <c r="I3" s="90"/>
      <c r="J3" s="90"/>
      <c r="K3" s="91" t="s">
        <v>188</v>
      </c>
    </row>
    <row r="4" spans="2:13" ht="24.95" customHeight="1" thickTop="1" x14ac:dyDescent="0.25">
      <c r="B4" s="389" t="s">
        <v>265</v>
      </c>
      <c r="C4" s="389"/>
      <c r="D4" s="389"/>
      <c r="E4" s="389"/>
      <c r="F4" s="389"/>
      <c r="G4" s="389"/>
      <c r="H4" s="389"/>
      <c r="I4" s="389"/>
      <c r="J4" s="389"/>
      <c r="K4" s="389"/>
    </row>
    <row r="5" spans="2:13" ht="15.75" x14ac:dyDescent="0.25">
      <c r="B5" s="385" t="s">
        <v>177</v>
      </c>
      <c r="C5" s="387" t="s">
        <v>227</v>
      </c>
      <c r="D5" s="387" t="s">
        <v>111</v>
      </c>
      <c r="E5" s="387"/>
      <c r="F5" s="396" t="s">
        <v>131</v>
      </c>
      <c r="G5" s="396"/>
      <c r="H5" s="387" t="s">
        <v>143</v>
      </c>
      <c r="I5" s="387"/>
      <c r="J5" s="387" t="s">
        <v>189</v>
      </c>
      <c r="K5" s="387"/>
    </row>
    <row r="6" spans="2:13" ht="15.75" x14ac:dyDescent="0.25">
      <c r="B6" s="385"/>
      <c r="C6" s="387"/>
      <c r="D6" s="339" t="s">
        <v>191</v>
      </c>
      <c r="E6" s="339" t="s">
        <v>192</v>
      </c>
      <c r="F6" s="339" t="s">
        <v>191</v>
      </c>
      <c r="G6" s="339" t="s">
        <v>192</v>
      </c>
      <c r="H6" s="339" t="s">
        <v>191</v>
      </c>
      <c r="I6" s="339" t="s">
        <v>192</v>
      </c>
      <c r="J6" s="97" t="s">
        <v>98</v>
      </c>
      <c r="K6" s="97" t="s">
        <v>99</v>
      </c>
    </row>
    <row r="7" spans="2:13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</row>
    <row r="8" spans="2:13" ht="18" customHeight="1" x14ac:dyDescent="0.25">
      <c r="B8" s="111" t="s">
        <v>59</v>
      </c>
      <c r="C8" s="340" t="s">
        <v>266</v>
      </c>
      <c r="D8" s="102">
        <v>1267712</v>
      </c>
      <c r="E8" s="103">
        <f>D8/D$13*100</f>
        <v>17.0974757286791</v>
      </c>
      <c r="F8" s="102">
        <v>1526329</v>
      </c>
      <c r="G8" s="103">
        <f>F8/F$13*100</f>
        <v>19.104810858706315</v>
      </c>
      <c r="H8" s="119">
        <v>1543794</v>
      </c>
      <c r="I8" s="113">
        <f>H8/H$13*100</f>
        <v>18.733904470064346</v>
      </c>
      <c r="J8" s="104">
        <f>F8/D8*100</f>
        <v>120.40029596627626</v>
      </c>
      <c r="K8" s="104">
        <f>H8/F8*100</f>
        <v>101.14424871701972</v>
      </c>
      <c r="M8" s="15"/>
    </row>
    <row r="9" spans="2:13" ht="18" customHeight="1" x14ac:dyDescent="0.25">
      <c r="B9" s="111" t="s">
        <v>60</v>
      </c>
      <c r="C9" s="340" t="s">
        <v>267</v>
      </c>
      <c r="D9" s="102">
        <v>4478515</v>
      </c>
      <c r="E9" s="103">
        <f t="shared" ref="E9:E12" si="0">D9/D$13*100</f>
        <v>60.401180641206587</v>
      </c>
      <c r="F9" s="102">
        <v>5270323</v>
      </c>
      <c r="G9" s="103">
        <f t="shared" ref="G9:G12" si="1">F9/F$13*100</f>
        <v>65.967772399849338</v>
      </c>
      <c r="H9" s="119">
        <v>5365342</v>
      </c>
      <c r="I9" s="113">
        <f>H9/H$13*100</f>
        <v>65.10830102800243</v>
      </c>
      <c r="J9" s="104">
        <f t="shared" ref="J9:J12" si="2">F9/D9*100</f>
        <v>117.6801462091787</v>
      </c>
      <c r="K9" s="104">
        <f t="shared" ref="K9:K13" si="3">H9/F9*100</f>
        <v>101.80290657707316</v>
      </c>
      <c r="M9" s="15"/>
    </row>
    <row r="10" spans="2:13" ht="28.5" customHeight="1" x14ac:dyDescent="0.25">
      <c r="B10" s="111" t="s">
        <v>61</v>
      </c>
      <c r="C10" s="340" t="s">
        <v>268</v>
      </c>
      <c r="D10" s="102">
        <v>30194</v>
      </c>
      <c r="E10" s="103">
        <f t="shared" si="0"/>
        <v>0.40722276207193497</v>
      </c>
      <c r="F10" s="102">
        <v>10345</v>
      </c>
      <c r="G10" s="103">
        <f t="shared" si="1"/>
        <v>0.12948667576473805</v>
      </c>
      <c r="H10" s="119">
        <v>7662</v>
      </c>
      <c r="I10" s="113">
        <f>H10/H$13*100</f>
        <v>9.2978192718479943E-2</v>
      </c>
      <c r="J10" s="104">
        <f t="shared" si="2"/>
        <v>34.261773862356762</v>
      </c>
      <c r="K10" s="104">
        <f t="shared" si="3"/>
        <v>74.064765587240217</v>
      </c>
      <c r="M10" s="15"/>
    </row>
    <row r="11" spans="2:13" ht="30" customHeight="1" x14ac:dyDescent="0.25">
      <c r="B11" s="111" t="s">
        <v>62</v>
      </c>
      <c r="C11" s="340" t="s">
        <v>269</v>
      </c>
      <c r="D11" s="102">
        <v>1638190</v>
      </c>
      <c r="E11" s="103">
        <f t="shared" si="0"/>
        <v>22.094066920534647</v>
      </c>
      <c r="F11" s="102">
        <v>1182240</v>
      </c>
      <c r="G11" s="103">
        <f t="shared" si="1"/>
        <v>14.797905032006179</v>
      </c>
      <c r="H11" s="119">
        <v>1323842</v>
      </c>
      <c r="I11" s="113">
        <f>H11/H$13*100</f>
        <v>16.064792039261018</v>
      </c>
      <c r="J11" s="104">
        <f t="shared" si="2"/>
        <v>72.167453103730338</v>
      </c>
      <c r="K11" s="104">
        <f t="shared" si="3"/>
        <v>111.97743267018541</v>
      </c>
      <c r="M11" s="15"/>
    </row>
    <row r="12" spans="2:13" ht="21" customHeight="1" x14ac:dyDescent="0.25">
      <c r="B12" s="111" t="s">
        <v>63</v>
      </c>
      <c r="C12" s="340" t="s">
        <v>270</v>
      </c>
      <c r="D12" s="102">
        <v>4</v>
      </c>
      <c r="E12" s="103">
        <f t="shared" si="0"/>
        <v>5.3947507726294625E-5</v>
      </c>
      <c r="F12" s="102">
        <v>2</v>
      </c>
      <c r="G12" s="103">
        <f t="shared" si="1"/>
        <v>2.503367341995902E-5</v>
      </c>
      <c r="H12" s="119">
        <v>2</v>
      </c>
      <c r="I12" s="113">
        <f>H12/H$13*100</f>
        <v>2.4269953724479234E-5</v>
      </c>
      <c r="J12" s="104">
        <f t="shared" si="2"/>
        <v>50</v>
      </c>
      <c r="K12" s="104">
        <f t="shared" si="3"/>
        <v>100</v>
      </c>
      <c r="M12" s="15"/>
    </row>
    <row r="13" spans="2:13" ht="19.5" customHeight="1" x14ac:dyDescent="0.25">
      <c r="B13" s="387" t="s">
        <v>179</v>
      </c>
      <c r="C13" s="387"/>
      <c r="D13" s="105">
        <f t="shared" ref="D13:I13" si="4">SUM(D8:D12)</f>
        <v>7414615</v>
      </c>
      <c r="E13" s="106">
        <f t="shared" si="4"/>
        <v>99.999999999999986</v>
      </c>
      <c r="F13" s="105">
        <f t="shared" si="4"/>
        <v>7989239</v>
      </c>
      <c r="G13" s="106">
        <f t="shared" si="4"/>
        <v>100</v>
      </c>
      <c r="H13" s="120">
        <f t="shared" si="4"/>
        <v>8240642</v>
      </c>
      <c r="I13" s="121">
        <f t="shared" si="4"/>
        <v>100</v>
      </c>
      <c r="J13" s="106">
        <f>F13/D13*100</f>
        <v>107.74988316992858</v>
      </c>
      <c r="K13" s="106">
        <f t="shared" si="3"/>
        <v>103.14677029939898</v>
      </c>
      <c r="M13" s="15"/>
    </row>
    <row r="14" spans="2:13" ht="15.75" x14ac:dyDescent="0.25">
      <c r="C14" s="4"/>
      <c r="D14" s="4"/>
      <c r="E14" s="4"/>
      <c r="F14" s="4"/>
      <c r="G14" s="4"/>
      <c r="H14" s="4"/>
      <c r="I14" s="4"/>
      <c r="J14" s="4"/>
      <c r="K14" s="4"/>
    </row>
    <row r="15" spans="2:13" x14ac:dyDescent="0.25">
      <c r="H15" s="15"/>
    </row>
  </sheetData>
  <mergeCells count="8">
    <mergeCell ref="B5:B6"/>
    <mergeCell ref="B4:K4"/>
    <mergeCell ref="B13:C13"/>
    <mergeCell ref="C5:C6"/>
    <mergeCell ref="D5:E5"/>
    <mergeCell ref="H5:I5"/>
    <mergeCell ref="J5:K5"/>
    <mergeCell ref="F5:G5"/>
  </mergeCells>
  <pageMargins left="0.7" right="0.7" top="0.75" bottom="0.75" header="0.3" footer="0.3"/>
  <pageSetup orientation="portrait" r:id="rId1"/>
  <ignoredErrors>
    <ignoredError sqref="D13 F13 H13" formulaRange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Q18"/>
  <sheetViews>
    <sheetView workbookViewId="0">
      <selection activeCell="D6" sqref="D6:E7"/>
    </sheetView>
  </sheetViews>
  <sheetFormatPr defaultRowHeight="15" x14ac:dyDescent="0.25"/>
  <cols>
    <col min="3" max="3" width="26.85546875" customWidth="1"/>
    <col min="4" max="4" width="16.85546875" customWidth="1"/>
    <col min="5" max="5" width="13.140625" customWidth="1"/>
    <col min="6" max="6" width="16" customWidth="1"/>
    <col min="7" max="7" width="13.140625" customWidth="1"/>
    <col min="8" max="8" width="17.28515625" customWidth="1"/>
    <col min="9" max="9" width="13.85546875" customWidth="1"/>
    <col min="10" max="10" width="14.140625" customWidth="1"/>
    <col min="11" max="11" width="14.85546875" customWidth="1"/>
  </cols>
  <sheetData>
    <row r="2" spans="2:17" ht="15.75" x14ac:dyDescent="0.25">
      <c r="C2" s="4"/>
      <c r="D2" s="4"/>
      <c r="E2" s="4"/>
      <c r="F2" s="4"/>
      <c r="G2" s="4"/>
      <c r="H2" s="4"/>
      <c r="I2" s="4"/>
      <c r="J2" s="4"/>
      <c r="K2" s="4"/>
    </row>
    <row r="3" spans="2:17" ht="16.5" thickBot="1" x14ac:dyDescent="0.3">
      <c r="B3" s="88"/>
      <c r="C3" s="89" t="s">
        <v>7</v>
      </c>
      <c r="D3" s="90"/>
      <c r="E3" s="90"/>
      <c r="F3" s="90"/>
      <c r="G3" s="90"/>
      <c r="H3" s="90"/>
      <c r="I3" s="90"/>
      <c r="J3" s="90"/>
      <c r="K3" s="91" t="s">
        <v>188</v>
      </c>
    </row>
    <row r="4" spans="2:17" ht="24.95" customHeight="1" thickTop="1" x14ac:dyDescent="0.25">
      <c r="B4" s="389" t="s">
        <v>271</v>
      </c>
      <c r="C4" s="389"/>
      <c r="D4" s="389"/>
      <c r="E4" s="389"/>
      <c r="F4" s="389"/>
      <c r="G4" s="389"/>
      <c r="H4" s="389"/>
      <c r="I4" s="389"/>
      <c r="J4" s="389"/>
      <c r="K4" s="389"/>
    </row>
    <row r="5" spans="2:17" ht="15.75" x14ac:dyDescent="0.25">
      <c r="B5" s="385" t="s">
        <v>177</v>
      </c>
      <c r="C5" s="387" t="s">
        <v>272</v>
      </c>
      <c r="D5" s="387" t="s">
        <v>111</v>
      </c>
      <c r="E5" s="387"/>
      <c r="F5" s="387" t="s">
        <v>131</v>
      </c>
      <c r="G5" s="387"/>
      <c r="H5" s="387" t="s">
        <v>143</v>
      </c>
      <c r="I5" s="387"/>
      <c r="J5" s="387" t="s">
        <v>189</v>
      </c>
      <c r="K5" s="387"/>
    </row>
    <row r="6" spans="2:17" ht="15.75" x14ac:dyDescent="0.25">
      <c r="B6" s="385"/>
      <c r="C6" s="387"/>
      <c r="D6" s="398" t="s">
        <v>191</v>
      </c>
      <c r="E6" s="339" t="s">
        <v>192</v>
      </c>
      <c r="F6" s="398" t="s">
        <v>191</v>
      </c>
      <c r="G6" s="339" t="s">
        <v>192</v>
      </c>
      <c r="H6" s="398" t="s">
        <v>191</v>
      </c>
      <c r="I6" s="339" t="s">
        <v>192</v>
      </c>
      <c r="J6" s="397" t="s">
        <v>98</v>
      </c>
      <c r="K6" s="397" t="s">
        <v>99</v>
      </c>
    </row>
    <row r="7" spans="2:17" ht="15.6" hidden="1" customHeight="1" x14ac:dyDescent="0.25">
      <c r="B7" s="122"/>
      <c r="C7" s="387"/>
      <c r="D7" s="398"/>
      <c r="E7" s="339" t="s">
        <v>6</v>
      </c>
      <c r="F7" s="398"/>
      <c r="G7" s="339" t="s">
        <v>6</v>
      </c>
      <c r="H7" s="398"/>
      <c r="I7" s="339" t="s">
        <v>6</v>
      </c>
      <c r="J7" s="397"/>
      <c r="K7" s="397"/>
    </row>
    <row r="8" spans="2:17" x14ac:dyDescent="0.25">
      <c r="B8" s="118">
        <v>1</v>
      </c>
      <c r="C8" s="99">
        <v>2</v>
      </c>
      <c r="D8" s="99">
        <v>3</v>
      </c>
      <c r="E8" s="99">
        <v>4</v>
      </c>
      <c r="F8" s="99">
        <v>5</v>
      </c>
      <c r="G8" s="99">
        <v>6</v>
      </c>
      <c r="H8" s="99">
        <v>7</v>
      </c>
      <c r="I8" s="99">
        <v>8</v>
      </c>
      <c r="J8" s="99">
        <v>9</v>
      </c>
      <c r="K8" s="99">
        <v>10</v>
      </c>
    </row>
    <row r="9" spans="2:17" ht="23.1" customHeight="1" x14ac:dyDescent="0.25">
      <c r="B9" s="100" t="s">
        <v>59</v>
      </c>
      <c r="C9" s="346" t="s">
        <v>273</v>
      </c>
      <c r="D9" s="102">
        <v>11844</v>
      </c>
      <c r="E9" s="103">
        <f>D9/D$14*100</f>
        <v>0.70188371984148945</v>
      </c>
      <c r="F9" s="102">
        <v>7374</v>
      </c>
      <c r="G9" s="103">
        <f>F9/F$14*100</f>
        <v>0.37507477080459489</v>
      </c>
      <c r="H9" s="102">
        <v>18113</v>
      </c>
      <c r="I9" s="103">
        <f>H9/H$14*100</f>
        <v>0.89278320840053149</v>
      </c>
      <c r="J9" s="104">
        <f>F9/D9*100</f>
        <v>62.259371833839914</v>
      </c>
      <c r="K9" s="104">
        <f>H9/F9*100</f>
        <v>245.63330621101164</v>
      </c>
      <c r="M9" s="15"/>
      <c r="O9" s="15"/>
      <c r="Q9" s="15"/>
    </row>
    <row r="10" spans="2:17" ht="23.1" customHeight="1" x14ac:dyDescent="0.25">
      <c r="B10" s="100" t="s">
        <v>60</v>
      </c>
      <c r="C10" s="346" t="s">
        <v>274</v>
      </c>
      <c r="D10" s="102">
        <f>SUM(D11:D13)</f>
        <v>1675615</v>
      </c>
      <c r="E10" s="103">
        <f t="shared" ref="E10:E13" si="0">D10/D$14*100</f>
        <v>99.29811628015851</v>
      </c>
      <c r="F10" s="102">
        <f>SUM(F11:F13)</f>
        <v>1958634</v>
      </c>
      <c r="G10" s="103">
        <f t="shared" ref="G10:G13" si="1">F10/F$14*100</f>
        <v>99.624925229195398</v>
      </c>
      <c r="H10" s="102">
        <f>SUM(H11:H13)</f>
        <v>2010711</v>
      </c>
      <c r="I10" s="103">
        <f t="shared" ref="I10:I13" si="2">H10/H$14*100</f>
        <v>99.10721679159947</v>
      </c>
      <c r="J10" s="104">
        <f t="shared" ref="J10:J13" si="3">F10/D10*100</f>
        <v>116.89045514631941</v>
      </c>
      <c r="K10" s="104">
        <f t="shared" ref="K10:K14" si="4">H10/F10*100</f>
        <v>102.65884284659614</v>
      </c>
      <c r="M10" s="15"/>
      <c r="O10" s="15"/>
      <c r="Q10" s="15"/>
    </row>
    <row r="11" spans="2:17" ht="27.75" customHeight="1" x14ac:dyDescent="0.25">
      <c r="B11" s="100" t="s">
        <v>78</v>
      </c>
      <c r="C11" s="346" t="s">
        <v>276</v>
      </c>
      <c r="D11" s="102">
        <v>992337</v>
      </c>
      <c r="E11" s="103">
        <f t="shared" si="0"/>
        <v>58.806584337752795</v>
      </c>
      <c r="F11" s="102">
        <v>1014120</v>
      </c>
      <c r="G11" s="103">
        <f t="shared" si="1"/>
        <v>51.582699561751532</v>
      </c>
      <c r="H11" s="102">
        <v>1045523</v>
      </c>
      <c r="I11" s="103">
        <f t="shared" si="2"/>
        <v>51.533449919756471</v>
      </c>
      <c r="J11" s="104">
        <f t="shared" si="3"/>
        <v>102.19512121386182</v>
      </c>
      <c r="K11" s="104">
        <f t="shared" si="4"/>
        <v>103.09657634205026</v>
      </c>
      <c r="M11" s="15"/>
      <c r="O11" s="15"/>
      <c r="Q11" s="15"/>
    </row>
    <row r="12" spans="2:17" ht="33" customHeight="1" x14ac:dyDescent="0.25">
      <c r="B12" s="100" t="s">
        <v>79</v>
      </c>
      <c r="C12" s="346" t="s">
        <v>277</v>
      </c>
      <c r="D12" s="102">
        <v>544646</v>
      </c>
      <c r="E12" s="103">
        <f t="shared" si="0"/>
        <v>32.276102708273207</v>
      </c>
      <c r="F12" s="102">
        <v>756726</v>
      </c>
      <c r="G12" s="103">
        <f t="shared" si="1"/>
        <v>38.490484270664211</v>
      </c>
      <c r="H12" s="102">
        <v>790617</v>
      </c>
      <c r="I12" s="103">
        <f t="shared" si="2"/>
        <v>38.969225521780103</v>
      </c>
      <c r="J12" s="104">
        <f t="shared" si="3"/>
        <v>138.93905399103269</v>
      </c>
      <c r="K12" s="104">
        <f t="shared" si="4"/>
        <v>104.47863559597531</v>
      </c>
      <c r="M12" s="15"/>
      <c r="O12" s="15"/>
      <c r="Q12" s="15"/>
    </row>
    <row r="13" spans="2:17" ht="24.75" customHeight="1" x14ac:dyDescent="0.25">
      <c r="B13" s="100" t="s">
        <v>80</v>
      </c>
      <c r="C13" s="347" t="s">
        <v>275</v>
      </c>
      <c r="D13" s="102">
        <v>138632</v>
      </c>
      <c r="E13" s="103">
        <f t="shared" si="0"/>
        <v>8.2154292341325021</v>
      </c>
      <c r="F13" s="102">
        <v>187788</v>
      </c>
      <c r="G13" s="103">
        <f t="shared" si="1"/>
        <v>9.5517413967796667</v>
      </c>
      <c r="H13" s="102">
        <v>174571</v>
      </c>
      <c r="I13" s="103">
        <f t="shared" si="2"/>
        <v>8.6045413500628936</v>
      </c>
      <c r="J13" s="104">
        <f t="shared" si="3"/>
        <v>135.45790293727279</v>
      </c>
      <c r="K13" s="104">
        <f t="shared" si="4"/>
        <v>92.961744094404324</v>
      </c>
      <c r="M13" s="15"/>
      <c r="O13" s="15"/>
      <c r="Q13" s="15"/>
    </row>
    <row r="14" spans="2:17" ht="21" customHeight="1" x14ac:dyDescent="0.25">
      <c r="B14" s="387" t="s">
        <v>179</v>
      </c>
      <c r="C14" s="387"/>
      <c r="D14" s="105">
        <f t="shared" ref="D14:I14" si="5">D9+D10</f>
        <v>1687459</v>
      </c>
      <c r="E14" s="97">
        <f t="shared" si="5"/>
        <v>100</v>
      </c>
      <c r="F14" s="105">
        <f t="shared" si="5"/>
        <v>1966008</v>
      </c>
      <c r="G14" s="97">
        <f t="shared" si="5"/>
        <v>99.999999999999986</v>
      </c>
      <c r="H14" s="105">
        <f t="shared" si="5"/>
        <v>2028824</v>
      </c>
      <c r="I14" s="97">
        <f t="shared" si="5"/>
        <v>100</v>
      </c>
      <c r="J14" s="106">
        <f>F14/D14*100</f>
        <v>116.50700846657607</v>
      </c>
      <c r="K14" s="106">
        <f t="shared" si="4"/>
        <v>103.19510398736934</v>
      </c>
      <c r="L14" s="15"/>
      <c r="M14" s="15"/>
      <c r="O14" s="15"/>
      <c r="Q14" s="15"/>
    </row>
    <row r="15" spans="2:17" ht="12.75" customHeight="1" x14ac:dyDescent="0.25">
      <c r="B15" s="92"/>
      <c r="C15" s="92"/>
      <c r="D15" s="93"/>
      <c r="E15" s="92"/>
      <c r="F15" s="93"/>
      <c r="G15" s="92"/>
      <c r="H15" s="93"/>
      <c r="I15" s="92"/>
      <c r="J15" s="94"/>
      <c r="K15" s="94"/>
      <c r="L15" s="15"/>
      <c r="M15" s="15"/>
    </row>
    <row r="16" spans="2:17" ht="15.75" x14ac:dyDescent="0.25">
      <c r="B16" s="76" t="s">
        <v>278</v>
      </c>
      <c r="C16" s="76"/>
      <c r="D16" s="87"/>
      <c r="E16" s="87"/>
      <c r="F16" s="87"/>
      <c r="G16" s="87"/>
      <c r="H16" s="87"/>
      <c r="I16" s="87"/>
      <c r="J16" s="87"/>
      <c r="K16" s="87"/>
    </row>
    <row r="17" spans="2:11" x14ac:dyDescent="0.25">
      <c r="C17" s="52"/>
      <c r="D17" s="52"/>
      <c r="E17" s="52"/>
      <c r="F17" s="52"/>
      <c r="G17" s="52"/>
      <c r="H17" s="52"/>
      <c r="I17" s="52"/>
      <c r="J17" s="52"/>
      <c r="K17" s="52"/>
    </row>
    <row r="18" spans="2:11" x14ac:dyDescent="0.25">
      <c r="B18" s="287"/>
    </row>
  </sheetData>
  <mergeCells count="13">
    <mergeCell ref="B5:B6"/>
    <mergeCell ref="B4:K4"/>
    <mergeCell ref="B14:C14"/>
    <mergeCell ref="K6:K7"/>
    <mergeCell ref="C5:C7"/>
    <mergeCell ref="D5:E5"/>
    <mergeCell ref="F5:G5"/>
    <mergeCell ref="H5:I5"/>
    <mergeCell ref="J5:K5"/>
    <mergeCell ref="D6:D7"/>
    <mergeCell ref="F6:F7"/>
    <mergeCell ref="H6:H7"/>
    <mergeCell ref="J6:J7"/>
  </mergeCells>
  <pageMargins left="0.7" right="0.7" top="0.75" bottom="0.75" header="0.3" footer="0.3"/>
  <pageSetup orientation="portrait" r:id="rId1"/>
  <ignoredErrors>
    <ignoredError sqref="L9:L13" numberStoredAsText="1"/>
    <ignoredError sqref="E10:F10 G10:H10" formula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M14"/>
  <sheetViews>
    <sheetView workbookViewId="0">
      <selection activeCell="I7" sqref="I7"/>
    </sheetView>
  </sheetViews>
  <sheetFormatPr defaultRowHeight="15" x14ac:dyDescent="0.25"/>
  <cols>
    <col min="3" max="3" width="41.42578125" customWidth="1"/>
    <col min="4" max="4" width="16.85546875" customWidth="1"/>
    <col min="5" max="5" width="12.140625" customWidth="1"/>
    <col min="6" max="6" width="15.140625" customWidth="1"/>
    <col min="7" max="7" width="11.85546875" customWidth="1"/>
    <col min="8" max="8" width="14.85546875" customWidth="1"/>
    <col min="9" max="9" width="13.140625" customWidth="1"/>
    <col min="10" max="10" width="12.85546875" customWidth="1"/>
    <col min="11" max="11" width="13.140625" customWidth="1"/>
  </cols>
  <sheetData>
    <row r="2" spans="2:13" x14ac:dyDescent="0.25">
      <c r="M2" s="52"/>
    </row>
    <row r="3" spans="2:13" ht="16.5" thickBot="1" x14ac:dyDescent="0.3">
      <c r="B3" s="60"/>
      <c r="C3" s="60"/>
      <c r="D3" s="60"/>
      <c r="E3" s="60"/>
      <c r="F3" s="60"/>
      <c r="G3" s="60"/>
      <c r="H3" s="60"/>
      <c r="I3" s="60"/>
      <c r="J3" s="60"/>
      <c r="K3" s="126" t="s">
        <v>188</v>
      </c>
    </row>
    <row r="4" spans="2:13" ht="24.95" customHeight="1" thickTop="1" x14ac:dyDescent="0.25">
      <c r="B4" s="389" t="s">
        <v>279</v>
      </c>
      <c r="C4" s="389"/>
      <c r="D4" s="389"/>
      <c r="E4" s="389"/>
      <c r="F4" s="389"/>
      <c r="G4" s="389"/>
      <c r="H4" s="389"/>
      <c r="I4" s="389"/>
      <c r="J4" s="389"/>
      <c r="K4" s="389"/>
    </row>
    <row r="5" spans="2:13" ht="15.75" x14ac:dyDescent="0.25">
      <c r="B5" s="385" t="s">
        <v>177</v>
      </c>
      <c r="C5" s="387" t="s">
        <v>272</v>
      </c>
      <c r="D5" s="387" t="s">
        <v>111</v>
      </c>
      <c r="E5" s="387"/>
      <c r="F5" s="387" t="s">
        <v>131</v>
      </c>
      <c r="G5" s="387"/>
      <c r="H5" s="387" t="s">
        <v>143</v>
      </c>
      <c r="I5" s="387"/>
      <c r="J5" s="387" t="s">
        <v>189</v>
      </c>
      <c r="K5" s="387"/>
    </row>
    <row r="6" spans="2:13" ht="15.75" x14ac:dyDescent="0.25">
      <c r="B6" s="385"/>
      <c r="C6" s="387"/>
      <c r="D6" s="398" t="s">
        <v>191</v>
      </c>
      <c r="E6" s="339" t="s">
        <v>192</v>
      </c>
      <c r="F6" s="398" t="s">
        <v>191</v>
      </c>
      <c r="G6" s="339" t="s">
        <v>192</v>
      </c>
      <c r="H6" s="398" t="s">
        <v>191</v>
      </c>
      <c r="I6" s="339" t="s">
        <v>192</v>
      </c>
      <c r="J6" s="125" t="s">
        <v>98</v>
      </c>
      <c r="K6" s="125" t="s">
        <v>99</v>
      </c>
    </row>
    <row r="7" spans="2:13" s="42" customFormat="1" ht="15.75" x14ac:dyDescent="0.2">
      <c r="B7" s="98">
        <v>1</v>
      </c>
      <c r="C7" s="99">
        <v>2</v>
      </c>
      <c r="D7" s="398"/>
      <c r="E7" s="339"/>
      <c r="F7" s="398"/>
      <c r="G7" s="339"/>
      <c r="H7" s="398"/>
      <c r="I7" s="339"/>
      <c r="J7" s="99">
        <v>9</v>
      </c>
      <c r="K7" s="99">
        <v>10</v>
      </c>
    </row>
    <row r="8" spans="2:13" ht="15.75" x14ac:dyDescent="0.25">
      <c r="B8" s="111" t="s">
        <v>59</v>
      </c>
      <c r="C8" s="340" t="s">
        <v>280</v>
      </c>
      <c r="D8" s="102">
        <f>D9+D10</f>
        <v>699554</v>
      </c>
      <c r="E8" s="103">
        <f t="shared" ref="E8:I8" si="0">E9+E10</f>
        <v>71.537889657104813</v>
      </c>
      <c r="F8" s="102">
        <f>F9+F10</f>
        <v>625252</v>
      </c>
      <c r="G8" s="103">
        <f t="shared" si="0"/>
        <v>64.369581622221517</v>
      </c>
      <c r="H8" s="102">
        <f>H9+H10</f>
        <v>587897</v>
      </c>
      <c r="I8" s="103">
        <f t="shared" si="0"/>
        <v>60.740000681894969</v>
      </c>
      <c r="J8" s="104">
        <f>F8/D8*100</f>
        <v>89.37866126131793</v>
      </c>
      <c r="K8" s="104">
        <f>H8/F8*100</f>
        <v>94.025608874501799</v>
      </c>
    </row>
    <row r="9" spans="2:13" ht="15.75" x14ac:dyDescent="0.25">
      <c r="B9" s="111" t="s">
        <v>12</v>
      </c>
      <c r="C9" s="340" t="s">
        <v>281</v>
      </c>
      <c r="D9" s="102">
        <v>100007</v>
      </c>
      <c r="E9" s="103">
        <f t="shared" ref="E9:E13" si="1">D9/D$14*100</f>
        <v>10.226929916687034</v>
      </c>
      <c r="F9" s="102">
        <v>34986</v>
      </c>
      <c r="G9" s="103">
        <f t="shared" ref="G9:G13" si="2">F9/F$14*100</f>
        <v>3.6018024454700539</v>
      </c>
      <c r="H9" s="102">
        <v>29988</v>
      </c>
      <c r="I9" s="103">
        <f t="shared" ref="I9:I13" si="3">H9/H$14*100</f>
        <v>3.0982827611786865</v>
      </c>
      <c r="J9" s="104">
        <f t="shared" ref="J9:J13" si="4">F9/D9*100</f>
        <v>34.983551151419398</v>
      </c>
      <c r="K9" s="104">
        <f t="shared" ref="K9:K14" si="5">H9/F9*100</f>
        <v>85.714285714285708</v>
      </c>
    </row>
    <row r="10" spans="2:13" ht="15.75" x14ac:dyDescent="0.25">
      <c r="B10" s="111" t="s">
        <v>29</v>
      </c>
      <c r="C10" s="340" t="s">
        <v>282</v>
      </c>
      <c r="D10" s="102">
        <v>599547</v>
      </c>
      <c r="E10" s="103">
        <f t="shared" si="1"/>
        <v>61.310959740417779</v>
      </c>
      <c r="F10" s="102">
        <v>590266</v>
      </c>
      <c r="G10" s="103">
        <f t="shared" si="2"/>
        <v>60.767779176751461</v>
      </c>
      <c r="H10" s="102">
        <v>557909</v>
      </c>
      <c r="I10" s="103">
        <f t="shared" si="3"/>
        <v>57.641717920716282</v>
      </c>
      <c r="J10" s="104">
        <f t="shared" si="4"/>
        <v>98.451997925100116</v>
      </c>
      <c r="K10" s="104">
        <f t="shared" si="5"/>
        <v>94.518234152060259</v>
      </c>
    </row>
    <row r="11" spans="2:13" ht="15.75" x14ac:dyDescent="0.25">
      <c r="B11" s="111" t="s">
        <v>60</v>
      </c>
      <c r="C11" s="340" t="s">
        <v>283</v>
      </c>
      <c r="D11" s="102">
        <f>D12+D13</f>
        <v>278325</v>
      </c>
      <c r="E11" s="103">
        <f t="shared" ref="E11:I11" si="6">E12+E13</f>
        <v>28.462110342895183</v>
      </c>
      <c r="F11" s="102">
        <f>F12+F13</f>
        <v>346095</v>
      </c>
      <c r="G11" s="103">
        <f t="shared" si="6"/>
        <v>35.63041837777849</v>
      </c>
      <c r="H11" s="102">
        <f>H12+H13</f>
        <v>379994</v>
      </c>
      <c r="I11" s="103">
        <f t="shared" si="6"/>
        <v>39.259999318105038</v>
      </c>
      <c r="J11" s="104">
        <f t="shared" si="4"/>
        <v>124.34923201293454</v>
      </c>
      <c r="K11" s="104">
        <f t="shared" si="5"/>
        <v>109.79470954506712</v>
      </c>
    </row>
    <row r="12" spans="2:13" ht="15.75" x14ac:dyDescent="0.25">
      <c r="B12" s="111" t="s">
        <v>78</v>
      </c>
      <c r="C12" s="340" t="s">
        <v>281</v>
      </c>
      <c r="D12" s="102">
        <v>41759</v>
      </c>
      <c r="E12" s="103">
        <f t="shared" si="1"/>
        <v>4.2703647383776522</v>
      </c>
      <c r="F12" s="102">
        <v>0</v>
      </c>
      <c r="G12" s="103">
        <f t="shared" si="2"/>
        <v>0</v>
      </c>
      <c r="H12" s="102">
        <v>27437</v>
      </c>
      <c r="I12" s="103">
        <f t="shared" si="3"/>
        <v>2.8347200252921043</v>
      </c>
      <c r="J12" s="104">
        <f t="shared" si="4"/>
        <v>0</v>
      </c>
      <c r="K12" s="104" t="s">
        <v>23</v>
      </c>
    </row>
    <row r="13" spans="2:13" ht="15.75" x14ac:dyDescent="0.25">
      <c r="B13" s="111" t="s">
        <v>79</v>
      </c>
      <c r="C13" s="340" t="s">
        <v>284</v>
      </c>
      <c r="D13" s="102">
        <v>236566</v>
      </c>
      <c r="E13" s="103">
        <f t="shared" si="1"/>
        <v>24.191745604517532</v>
      </c>
      <c r="F13" s="102">
        <v>346095</v>
      </c>
      <c r="G13" s="103">
        <f t="shared" si="2"/>
        <v>35.63041837777849</v>
      </c>
      <c r="H13" s="102">
        <v>352557</v>
      </c>
      <c r="I13" s="103">
        <f t="shared" si="3"/>
        <v>36.425279292812931</v>
      </c>
      <c r="J13" s="104">
        <f t="shared" si="4"/>
        <v>146.29955276751519</v>
      </c>
      <c r="K13" s="104">
        <f t="shared" si="5"/>
        <v>101.86711740995969</v>
      </c>
    </row>
    <row r="14" spans="2:13" ht="15.75" x14ac:dyDescent="0.25">
      <c r="B14" s="387" t="s">
        <v>179</v>
      </c>
      <c r="C14" s="387"/>
      <c r="D14" s="105">
        <f t="shared" ref="D14:I14" si="7">D8+D11</f>
        <v>977879</v>
      </c>
      <c r="E14" s="97">
        <f t="shared" si="7"/>
        <v>100</v>
      </c>
      <c r="F14" s="105">
        <f t="shared" si="7"/>
        <v>971347</v>
      </c>
      <c r="G14" s="97">
        <f t="shared" si="7"/>
        <v>100</v>
      </c>
      <c r="H14" s="105">
        <f>H8+H11</f>
        <v>967891</v>
      </c>
      <c r="I14" s="97">
        <f t="shared" si="7"/>
        <v>100</v>
      </c>
      <c r="J14" s="106">
        <f>F14/D14*100</f>
        <v>99.332023696183271</v>
      </c>
      <c r="K14" s="106">
        <f t="shared" si="5"/>
        <v>99.644205417837298</v>
      </c>
    </row>
  </sheetData>
  <mergeCells count="11">
    <mergeCell ref="B4:K4"/>
    <mergeCell ref="B5:B6"/>
    <mergeCell ref="B14:C14"/>
    <mergeCell ref="D5:E5"/>
    <mergeCell ref="F5:G5"/>
    <mergeCell ref="H5:I5"/>
    <mergeCell ref="J5:K5"/>
    <mergeCell ref="C5:C6"/>
    <mergeCell ref="D6:D7"/>
    <mergeCell ref="F6:F7"/>
    <mergeCell ref="H6:H7"/>
  </mergeCells>
  <pageMargins left="0.7" right="0.7" top="0.75" bottom="0.75" header="0.3" footer="0.3"/>
  <pageSetup orientation="portrait" r:id="rId1"/>
  <ignoredErrors>
    <ignoredError sqref="E11 G11 I11" formula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Q15"/>
  <sheetViews>
    <sheetView workbookViewId="0">
      <selection activeCell="C18" sqref="C18"/>
    </sheetView>
  </sheetViews>
  <sheetFormatPr defaultRowHeight="15" x14ac:dyDescent="0.25"/>
  <cols>
    <col min="2" max="2" width="7" customWidth="1"/>
    <col min="3" max="3" width="25.5703125" customWidth="1"/>
    <col min="4" max="4" width="14.85546875" customWidth="1"/>
    <col min="5" max="5" width="11.42578125" customWidth="1"/>
    <col min="6" max="6" width="15" customWidth="1"/>
    <col min="7" max="7" width="12" customWidth="1"/>
    <col min="8" max="8" width="15.140625" customWidth="1"/>
    <col min="9" max="9" width="11.140625" customWidth="1"/>
    <col min="10" max="10" width="12.85546875" customWidth="1"/>
    <col min="11" max="11" width="16" customWidth="1"/>
    <col min="13" max="13" width="10.140625" bestFit="1" customWidth="1"/>
    <col min="15" max="15" width="10.140625" bestFit="1" customWidth="1"/>
    <col min="17" max="17" width="10.140625" bestFit="1" customWidth="1"/>
  </cols>
  <sheetData>
    <row r="2" spans="2:17" x14ac:dyDescent="0.25">
      <c r="M2" s="52"/>
    </row>
    <row r="3" spans="2:17" ht="16.5" thickBot="1" x14ac:dyDescent="0.3">
      <c r="B3" s="60"/>
      <c r="C3" s="127" t="s">
        <v>8</v>
      </c>
      <c r="D3" s="81"/>
      <c r="E3" s="81"/>
      <c r="F3" s="81"/>
      <c r="G3" s="81"/>
      <c r="H3" s="81"/>
      <c r="I3" s="81"/>
      <c r="J3" s="81"/>
      <c r="K3" s="84" t="s">
        <v>188</v>
      </c>
    </row>
    <row r="4" spans="2:17" ht="24.95" customHeight="1" thickTop="1" x14ac:dyDescent="0.25">
      <c r="B4" s="389" t="s">
        <v>286</v>
      </c>
      <c r="C4" s="389"/>
      <c r="D4" s="389"/>
      <c r="E4" s="389"/>
      <c r="F4" s="389"/>
      <c r="G4" s="389"/>
      <c r="H4" s="389"/>
      <c r="I4" s="389"/>
      <c r="J4" s="389"/>
      <c r="K4" s="389"/>
    </row>
    <row r="5" spans="2:17" ht="15.75" x14ac:dyDescent="0.25">
      <c r="B5" s="385" t="s">
        <v>177</v>
      </c>
      <c r="C5" s="387" t="s">
        <v>285</v>
      </c>
      <c r="D5" s="387" t="s">
        <v>111</v>
      </c>
      <c r="E5" s="387"/>
      <c r="F5" s="387" t="s">
        <v>131</v>
      </c>
      <c r="G5" s="387"/>
      <c r="H5" s="387" t="s">
        <v>143</v>
      </c>
      <c r="I5" s="387"/>
      <c r="J5" s="387" t="s">
        <v>189</v>
      </c>
      <c r="K5" s="387"/>
    </row>
    <row r="6" spans="2:17" ht="15.75" x14ac:dyDescent="0.25">
      <c r="B6" s="385"/>
      <c r="C6" s="387"/>
      <c r="D6" s="398" t="s">
        <v>191</v>
      </c>
      <c r="E6" s="339" t="s">
        <v>192</v>
      </c>
      <c r="F6" s="398" t="s">
        <v>191</v>
      </c>
      <c r="G6" s="339" t="s">
        <v>192</v>
      </c>
      <c r="H6" s="398" t="s">
        <v>191</v>
      </c>
      <c r="I6" s="339" t="s">
        <v>192</v>
      </c>
      <c r="J6" s="97" t="s">
        <v>98</v>
      </c>
      <c r="K6" s="97" t="s">
        <v>99</v>
      </c>
    </row>
    <row r="7" spans="2:17" ht="15.75" x14ac:dyDescent="0.25">
      <c r="B7" s="118">
        <v>1</v>
      </c>
      <c r="C7" s="99">
        <v>2</v>
      </c>
      <c r="D7" s="398"/>
      <c r="E7" s="339"/>
      <c r="F7" s="398"/>
      <c r="G7" s="339"/>
      <c r="H7" s="398"/>
      <c r="I7" s="339"/>
      <c r="J7" s="99">
        <v>9</v>
      </c>
      <c r="K7" s="99">
        <v>10</v>
      </c>
    </row>
    <row r="8" spans="2:17" ht="15.75" x14ac:dyDescent="0.25">
      <c r="B8" s="111" t="s">
        <v>59</v>
      </c>
      <c r="C8" s="346" t="s">
        <v>287</v>
      </c>
      <c r="D8" s="102">
        <v>2236845</v>
      </c>
      <c r="E8" s="103">
        <f>D8/D$15*100</f>
        <v>11.377146129198202</v>
      </c>
      <c r="F8" s="102">
        <v>2600382</v>
      </c>
      <c r="G8" s="103">
        <f>F8/F$15*100</f>
        <v>12.274665526738035</v>
      </c>
      <c r="H8" s="119">
        <v>3227149</v>
      </c>
      <c r="I8" s="103">
        <f>H8/H$15*100</f>
        <v>14.378934670386274</v>
      </c>
      <c r="J8" s="104">
        <f t="shared" ref="J8:J15" si="0">F8/D8*100</f>
        <v>116.25222132065475</v>
      </c>
      <c r="K8" s="104">
        <f>H8/F8*100</f>
        <v>124.10288180736522</v>
      </c>
      <c r="M8" s="15"/>
      <c r="O8" s="26"/>
      <c r="Q8" s="15"/>
    </row>
    <row r="9" spans="2:17" ht="20.45" customHeight="1" x14ac:dyDescent="0.25">
      <c r="B9" s="111" t="s">
        <v>60</v>
      </c>
      <c r="C9" s="346" t="s">
        <v>288</v>
      </c>
      <c r="D9" s="102">
        <v>1453080</v>
      </c>
      <c r="E9" s="103">
        <f t="shared" ref="E9:E14" si="1">D9/D$15*100</f>
        <v>7.3907237637902146</v>
      </c>
      <c r="F9" s="102">
        <v>1618685</v>
      </c>
      <c r="G9" s="103">
        <f t="shared" ref="G9:G14" si="2">F9/F$15*100</f>
        <v>7.640730080483543</v>
      </c>
      <c r="H9" s="119">
        <v>1723548</v>
      </c>
      <c r="I9" s="103">
        <f t="shared" ref="I9:I14" si="3">H9/H$15*100</f>
        <v>7.6794669515646534</v>
      </c>
      <c r="J9" s="104">
        <f t="shared" si="0"/>
        <v>111.39682605224763</v>
      </c>
      <c r="K9" s="104">
        <f t="shared" ref="K9:K15" si="4">H9/F9*100</f>
        <v>106.47828329786215</v>
      </c>
      <c r="M9" s="15"/>
      <c r="O9" s="26"/>
      <c r="Q9" s="15"/>
    </row>
    <row r="10" spans="2:17" ht="31.5" x14ac:dyDescent="0.25">
      <c r="B10" s="111" t="s">
        <v>61</v>
      </c>
      <c r="C10" s="340" t="s">
        <v>289</v>
      </c>
      <c r="D10" s="102">
        <v>3783548</v>
      </c>
      <c r="E10" s="103">
        <f t="shared" si="1"/>
        <v>19.244059594131731</v>
      </c>
      <c r="F10" s="102">
        <v>4393701</v>
      </c>
      <c r="G10" s="103">
        <f t="shared" si="2"/>
        <v>20.739726009291878</v>
      </c>
      <c r="H10" s="119">
        <v>4997582</v>
      </c>
      <c r="I10" s="103">
        <f t="shared" si="3"/>
        <v>22.267303148351182</v>
      </c>
      <c r="J10" s="104">
        <f t="shared" si="0"/>
        <v>116.12647705275579</v>
      </c>
      <c r="K10" s="104">
        <f t="shared" si="4"/>
        <v>113.74424431703478</v>
      </c>
      <c r="M10" s="15"/>
      <c r="O10" s="26"/>
      <c r="Q10" s="15"/>
    </row>
    <row r="11" spans="2:17" ht="15.75" x14ac:dyDescent="0.25">
      <c r="B11" s="111" t="s">
        <v>62</v>
      </c>
      <c r="C11" s="346" t="s">
        <v>290</v>
      </c>
      <c r="D11" s="102">
        <v>568484</v>
      </c>
      <c r="E11" s="103">
        <f t="shared" si="1"/>
        <v>2.8914500289966942</v>
      </c>
      <c r="F11" s="102">
        <v>348047</v>
      </c>
      <c r="G11" s="103">
        <f t="shared" si="2"/>
        <v>1.6428972791630587</v>
      </c>
      <c r="H11" s="119">
        <v>362688</v>
      </c>
      <c r="I11" s="103">
        <f t="shared" si="3"/>
        <v>1.615998225595737</v>
      </c>
      <c r="J11" s="104">
        <f t="shared" si="0"/>
        <v>61.223710781657878</v>
      </c>
      <c r="K11" s="104">
        <f t="shared" si="4"/>
        <v>104.20661577315707</v>
      </c>
      <c r="M11" s="15"/>
      <c r="O11" s="26"/>
      <c r="Q11" s="15"/>
    </row>
    <row r="12" spans="2:17" ht="27" customHeight="1" x14ac:dyDescent="0.25">
      <c r="B12" s="111" t="s">
        <v>63</v>
      </c>
      <c r="C12" s="340" t="s">
        <v>291</v>
      </c>
      <c r="D12" s="102">
        <v>848319</v>
      </c>
      <c r="E12" s="103">
        <f t="shared" si="1"/>
        <v>4.3147599530478375</v>
      </c>
      <c r="F12" s="102">
        <v>829534</v>
      </c>
      <c r="G12" s="103">
        <f t="shared" si="2"/>
        <v>3.9156756172966545</v>
      </c>
      <c r="H12" s="119">
        <v>829765</v>
      </c>
      <c r="I12" s="103">
        <f t="shared" si="3"/>
        <v>3.6971136835556919</v>
      </c>
      <c r="J12" s="104">
        <f t="shared" si="0"/>
        <v>97.785620739368099</v>
      </c>
      <c r="K12" s="104">
        <f t="shared" si="4"/>
        <v>100.0278469598594</v>
      </c>
      <c r="M12" s="15"/>
      <c r="O12" s="26"/>
      <c r="Q12" s="15"/>
    </row>
    <row r="13" spans="2:17" ht="15.75" x14ac:dyDescent="0.25">
      <c r="B13" s="111" t="s">
        <v>64</v>
      </c>
      <c r="C13" s="346" t="s">
        <v>292</v>
      </c>
      <c r="D13" s="102">
        <v>10236559</v>
      </c>
      <c r="E13" s="103">
        <f t="shared" si="1"/>
        <v>52.065667314078091</v>
      </c>
      <c r="F13" s="102">
        <v>10832483</v>
      </c>
      <c r="G13" s="103">
        <f t="shared" si="2"/>
        <v>51.132912644786735</v>
      </c>
      <c r="H13" s="119">
        <v>10742142</v>
      </c>
      <c r="I13" s="103">
        <f t="shared" si="3"/>
        <v>47.862852951014204</v>
      </c>
      <c r="J13" s="104">
        <f t="shared" si="0"/>
        <v>105.82152655008387</v>
      </c>
      <c r="K13" s="104">
        <f t="shared" si="4"/>
        <v>99.166017615721159</v>
      </c>
      <c r="M13" s="15"/>
      <c r="O13" s="26"/>
      <c r="Q13" s="15"/>
    </row>
    <row r="14" spans="2:17" ht="15.75" x14ac:dyDescent="0.25">
      <c r="B14" s="111" t="s">
        <v>65</v>
      </c>
      <c r="C14" s="346" t="s">
        <v>293</v>
      </c>
      <c r="D14" s="102">
        <v>534027</v>
      </c>
      <c r="E14" s="103">
        <f t="shared" si="1"/>
        <v>2.7161932167572305</v>
      </c>
      <c r="F14" s="102">
        <v>562120</v>
      </c>
      <c r="G14" s="103">
        <f t="shared" si="2"/>
        <v>2.6533928422400956</v>
      </c>
      <c r="H14" s="119">
        <v>560715</v>
      </c>
      <c r="I14" s="103">
        <f t="shared" si="3"/>
        <v>2.4983303695322525</v>
      </c>
      <c r="J14" s="104">
        <f t="shared" si="0"/>
        <v>105.26059543805837</v>
      </c>
      <c r="K14" s="104">
        <f t="shared" si="4"/>
        <v>99.750053369387317</v>
      </c>
      <c r="M14" s="15"/>
      <c r="O14" s="26"/>
      <c r="Q14" s="15"/>
    </row>
    <row r="15" spans="2:17" ht="17.45" customHeight="1" x14ac:dyDescent="0.25">
      <c r="B15" s="387" t="s">
        <v>179</v>
      </c>
      <c r="C15" s="387"/>
      <c r="D15" s="105">
        <f t="shared" ref="D15:I15" si="5">SUM(D8:D14)</f>
        <v>19660862</v>
      </c>
      <c r="E15" s="106">
        <f t="shared" si="5"/>
        <v>100</v>
      </c>
      <c r="F15" s="105">
        <f t="shared" si="5"/>
        <v>21184952</v>
      </c>
      <c r="G15" s="106">
        <f t="shared" si="5"/>
        <v>100</v>
      </c>
      <c r="H15" s="105">
        <f t="shared" si="5"/>
        <v>22443589</v>
      </c>
      <c r="I15" s="106">
        <f t="shared" si="5"/>
        <v>100</v>
      </c>
      <c r="J15" s="106">
        <f t="shared" si="0"/>
        <v>107.75189816194224</v>
      </c>
      <c r="K15" s="106">
        <f t="shared" si="4"/>
        <v>105.94118410086554</v>
      </c>
      <c r="M15" s="15"/>
      <c r="O15" s="26"/>
      <c r="Q15" s="15"/>
    </row>
  </sheetData>
  <mergeCells count="11">
    <mergeCell ref="B5:B6"/>
    <mergeCell ref="B4:K4"/>
    <mergeCell ref="B15:C15"/>
    <mergeCell ref="C5:C6"/>
    <mergeCell ref="D5:E5"/>
    <mergeCell ref="F5:G5"/>
    <mergeCell ref="H5:I5"/>
    <mergeCell ref="J5:K5"/>
    <mergeCell ref="D6:D7"/>
    <mergeCell ref="F6:F7"/>
    <mergeCell ref="H6:H7"/>
  </mergeCells>
  <pageMargins left="0.7" right="0.7" top="0.75" bottom="0.75" header="0.3" footer="0.3"/>
  <pageSetup paperSize="9" scale="73" fitToHeight="0" orientation="landscape" r:id="rId1"/>
  <ignoredErrors>
    <ignoredError sqref="D15 F15 H15" formulaRange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L13"/>
  <sheetViews>
    <sheetView workbookViewId="0">
      <selection activeCell="C20" sqref="C20"/>
    </sheetView>
  </sheetViews>
  <sheetFormatPr defaultRowHeight="15" x14ac:dyDescent="0.25"/>
  <cols>
    <col min="2" max="2" width="6.7109375" customWidth="1"/>
    <col min="3" max="3" width="20.42578125" customWidth="1"/>
    <col min="4" max="4" width="16.140625" customWidth="1"/>
    <col min="5" max="5" width="17.140625" customWidth="1"/>
    <col min="6" max="6" width="16.85546875" customWidth="1"/>
    <col min="7" max="7" width="13.85546875" customWidth="1"/>
    <col min="8" max="8" width="15.140625" customWidth="1"/>
    <col min="12" max="12" width="10.85546875" customWidth="1"/>
  </cols>
  <sheetData>
    <row r="2" spans="2:12" ht="15.75" x14ac:dyDescent="0.25">
      <c r="C2" s="5"/>
      <c r="D2" s="4"/>
      <c r="E2" s="4"/>
      <c r="F2" s="4"/>
      <c r="G2" s="4"/>
      <c r="H2" s="4"/>
      <c r="J2" s="52"/>
    </row>
    <row r="3" spans="2:12" ht="15.75" x14ac:dyDescent="0.25">
      <c r="C3" s="4"/>
      <c r="D3" s="4"/>
      <c r="E3" s="4"/>
      <c r="F3" s="4"/>
      <c r="G3" s="4"/>
      <c r="H3" s="4"/>
    </row>
    <row r="4" spans="2:12" ht="16.5" thickBot="1" x14ac:dyDescent="0.3">
      <c r="B4" s="88"/>
      <c r="C4" s="128" t="s">
        <v>10</v>
      </c>
      <c r="D4" s="90"/>
      <c r="E4" s="90"/>
      <c r="F4" s="90"/>
      <c r="G4" s="90"/>
      <c r="H4" s="91" t="s">
        <v>188</v>
      </c>
    </row>
    <row r="5" spans="2:12" ht="24.95" customHeight="1" thickTop="1" x14ac:dyDescent="0.25">
      <c r="B5" s="389" t="s">
        <v>294</v>
      </c>
      <c r="C5" s="389"/>
      <c r="D5" s="389"/>
      <c r="E5" s="389"/>
      <c r="F5" s="389"/>
      <c r="G5" s="389"/>
      <c r="H5" s="389"/>
    </row>
    <row r="6" spans="2:12" ht="15.75" x14ac:dyDescent="0.25">
      <c r="B6" s="385" t="s">
        <v>177</v>
      </c>
      <c r="C6" s="387" t="s">
        <v>190</v>
      </c>
      <c r="D6" s="387" t="s">
        <v>111</v>
      </c>
      <c r="E6" s="387" t="s">
        <v>131</v>
      </c>
      <c r="F6" s="387" t="s">
        <v>143</v>
      </c>
      <c r="G6" s="387" t="s">
        <v>189</v>
      </c>
      <c r="H6" s="387"/>
    </row>
    <row r="7" spans="2:12" ht="15.75" x14ac:dyDescent="0.25">
      <c r="B7" s="385"/>
      <c r="C7" s="387"/>
      <c r="D7" s="387"/>
      <c r="E7" s="387"/>
      <c r="F7" s="387"/>
      <c r="G7" s="97" t="s">
        <v>9</v>
      </c>
      <c r="H7" s="97" t="s">
        <v>102</v>
      </c>
    </row>
    <row r="8" spans="2:12" s="41" customFormat="1" ht="12.75" x14ac:dyDescent="0.2">
      <c r="B8" s="118">
        <v>1</v>
      </c>
      <c r="C8" s="99">
        <v>2</v>
      </c>
      <c r="D8" s="99">
        <v>3</v>
      </c>
      <c r="E8" s="99">
        <v>4</v>
      </c>
      <c r="F8" s="99">
        <v>5</v>
      </c>
      <c r="G8" s="99">
        <v>6</v>
      </c>
      <c r="H8" s="99">
        <v>7</v>
      </c>
    </row>
    <row r="9" spans="2:12" ht="15.75" x14ac:dyDescent="0.25">
      <c r="B9" s="100" t="s">
        <v>59</v>
      </c>
      <c r="C9" s="343" t="s">
        <v>239</v>
      </c>
      <c r="D9" s="102">
        <v>105980</v>
      </c>
      <c r="E9" s="102">
        <v>124474</v>
      </c>
      <c r="F9" s="102">
        <v>124725</v>
      </c>
      <c r="G9" s="107">
        <f>E9/D9*100</f>
        <v>117.45046235138705</v>
      </c>
      <c r="H9" s="107">
        <f>F9/E9*100</f>
        <v>100.20164853704388</v>
      </c>
      <c r="J9" s="15"/>
      <c r="L9" s="15"/>
    </row>
    <row r="10" spans="2:12" ht="15.75" x14ac:dyDescent="0.25">
      <c r="B10" s="100" t="s">
        <v>60</v>
      </c>
      <c r="C10" s="343" t="s">
        <v>240</v>
      </c>
      <c r="D10" s="102">
        <v>9809340</v>
      </c>
      <c r="E10" s="102">
        <v>10324468</v>
      </c>
      <c r="F10" s="102">
        <v>10187746</v>
      </c>
      <c r="G10" s="107">
        <f>E10/D10*100</f>
        <v>105.25140325444933</v>
      </c>
      <c r="H10" s="107">
        <f t="shared" ref="H10:H11" si="0">F10/E10*100</f>
        <v>98.67574774797113</v>
      </c>
    </row>
    <row r="11" spans="2:12" ht="17.45" customHeight="1" x14ac:dyDescent="0.25">
      <c r="B11" s="387" t="s">
        <v>179</v>
      </c>
      <c r="C11" s="387"/>
      <c r="D11" s="105">
        <f>SUM(D9:D10)</f>
        <v>9915320</v>
      </c>
      <c r="E11" s="105">
        <f>SUM(E9:E10)</f>
        <v>10448942</v>
      </c>
      <c r="F11" s="105">
        <f>F9+F10</f>
        <v>10312471</v>
      </c>
      <c r="G11" s="121">
        <f>E11/D11*100</f>
        <v>105.38179302332149</v>
      </c>
      <c r="H11" s="121">
        <f t="shared" si="0"/>
        <v>98.693925184004272</v>
      </c>
      <c r="J11" s="15"/>
      <c r="L11" s="15"/>
    </row>
    <row r="12" spans="2:12" ht="15.75" x14ac:dyDescent="0.25">
      <c r="C12" s="4"/>
      <c r="D12" s="4"/>
      <c r="E12" s="4"/>
      <c r="F12" s="4"/>
      <c r="G12" s="4"/>
      <c r="H12" s="4"/>
    </row>
    <row r="13" spans="2:12" x14ac:dyDescent="0.25">
      <c r="F13" s="15"/>
    </row>
  </sheetData>
  <mergeCells count="8">
    <mergeCell ref="B5:H5"/>
    <mergeCell ref="B11:C11"/>
    <mergeCell ref="C6:C7"/>
    <mergeCell ref="G6:H6"/>
    <mergeCell ref="B6:B7"/>
    <mergeCell ref="D6:D7"/>
    <mergeCell ref="E6:E7"/>
    <mergeCell ref="F6:F7"/>
  </mergeCells>
  <pageMargins left="0.7" right="0.7" top="0.75" bottom="0.75" header="0.3" footer="0.3"/>
  <pageSetup paperSize="9" orientation="portrait" r:id="rId1"/>
  <ignoredErrors>
    <ignoredError sqref="D11:E11" formulaRange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N16"/>
  <sheetViews>
    <sheetView workbookViewId="0">
      <selection activeCell="C12" sqref="C12"/>
    </sheetView>
  </sheetViews>
  <sheetFormatPr defaultRowHeight="15" x14ac:dyDescent="0.25"/>
  <cols>
    <col min="2" max="2" width="7.85546875" customWidth="1"/>
    <col min="3" max="3" width="29.85546875" customWidth="1"/>
    <col min="4" max="4" width="15.5703125" customWidth="1"/>
    <col min="5" max="5" width="12.140625" customWidth="1"/>
    <col min="6" max="6" width="15.85546875" customWidth="1"/>
    <col min="7" max="7" width="12.5703125" customWidth="1"/>
    <col min="8" max="8" width="16" customWidth="1"/>
    <col min="9" max="9" width="12.140625" customWidth="1"/>
    <col min="10" max="11" width="14.5703125" customWidth="1"/>
  </cols>
  <sheetData>
    <row r="2" spans="2:14" ht="15.75" x14ac:dyDescent="0.25">
      <c r="C2" s="3"/>
      <c r="D2" s="4"/>
      <c r="E2" s="4"/>
      <c r="F2" s="4"/>
      <c r="G2" s="4"/>
      <c r="H2" s="4"/>
      <c r="I2" s="4"/>
      <c r="J2" s="4"/>
      <c r="K2" s="4"/>
    </row>
    <row r="3" spans="2:14" ht="15.75" x14ac:dyDescent="0.25">
      <c r="C3" s="4"/>
      <c r="D3" s="4"/>
      <c r="E3" s="4"/>
      <c r="F3" s="4"/>
      <c r="G3" s="4"/>
      <c r="H3" s="4"/>
      <c r="I3" s="4"/>
      <c r="J3" s="4"/>
      <c r="K3" s="4"/>
    </row>
    <row r="4" spans="2:14" ht="16.5" thickBot="1" x14ac:dyDescent="0.3">
      <c r="B4" s="88"/>
      <c r="C4" s="89" t="s">
        <v>11</v>
      </c>
      <c r="D4" s="90"/>
      <c r="E4" s="90"/>
      <c r="F4" s="90"/>
      <c r="G4" s="90"/>
      <c r="H4" s="90"/>
      <c r="I4" s="90"/>
      <c r="J4" s="90"/>
      <c r="K4" s="91" t="s">
        <v>188</v>
      </c>
    </row>
    <row r="5" spans="2:14" ht="24.95" customHeight="1" thickTop="1" x14ac:dyDescent="0.25">
      <c r="B5" s="389" t="s">
        <v>297</v>
      </c>
      <c r="C5" s="389"/>
      <c r="D5" s="389"/>
      <c r="E5" s="389"/>
      <c r="F5" s="389"/>
      <c r="G5" s="389"/>
      <c r="H5" s="389"/>
      <c r="I5" s="389"/>
      <c r="J5" s="389"/>
      <c r="K5" s="389"/>
    </row>
    <row r="6" spans="2:14" ht="15.75" x14ac:dyDescent="0.25">
      <c r="B6" s="385" t="s">
        <v>177</v>
      </c>
      <c r="C6" s="387" t="s">
        <v>296</v>
      </c>
      <c r="D6" s="131" t="s">
        <v>111</v>
      </c>
      <c r="E6" s="131"/>
      <c r="F6" s="387" t="s">
        <v>131</v>
      </c>
      <c r="G6" s="387"/>
      <c r="H6" s="387" t="s">
        <v>143</v>
      </c>
      <c r="I6" s="387"/>
      <c r="J6" s="395" t="s">
        <v>295</v>
      </c>
      <c r="K6" s="395"/>
    </row>
    <row r="7" spans="2:14" ht="15.75" x14ac:dyDescent="0.25">
      <c r="B7" s="385"/>
      <c r="C7" s="387"/>
      <c r="D7" s="398" t="s">
        <v>191</v>
      </c>
      <c r="E7" s="339" t="s">
        <v>192</v>
      </c>
      <c r="F7" s="398" t="s">
        <v>191</v>
      </c>
      <c r="G7" s="339" t="s">
        <v>192</v>
      </c>
      <c r="H7" s="398" t="s">
        <v>191</v>
      </c>
      <c r="I7" s="339" t="s">
        <v>192</v>
      </c>
      <c r="J7" s="97" t="s">
        <v>98</v>
      </c>
      <c r="K7" s="97" t="s">
        <v>99</v>
      </c>
    </row>
    <row r="8" spans="2:14" ht="16.350000000000001" customHeight="1" x14ac:dyDescent="0.25">
      <c r="B8" s="118">
        <v>1</v>
      </c>
      <c r="C8" s="99">
        <v>2</v>
      </c>
      <c r="D8" s="398"/>
      <c r="E8" s="339"/>
      <c r="F8" s="398"/>
      <c r="G8" s="339"/>
      <c r="H8" s="398"/>
      <c r="I8" s="339"/>
      <c r="J8" s="99">
        <v>9</v>
      </c>
      <c r="K8" s="99">
        <v>10</v>
      </c>
    </row>
    <row r="9" spans="2:14" ht="17.45" customHeight="1" x14ac:dyDescent="0.25">
      <c r="B9" s="111" t="s">
        <v>59</v>
      </c>
      <c r="C9" s="340" t="s">
        <v>298</v>
      </c>
      <c r="D9" s="102">
        <v>6142454</v>
      </c>
      <c r="E9" s="103">
        <f>D9/D11*100</f>
        <v>61.949125192126928</v>
      </c>
      <c r="F9" s="102">
        <v>6755829</v>
      </c>
      <c r="G9" s="103">
        <f>F9/F11*100</f>
        <v>64.655627335284279</v>
      </c>
      <c r="H9" s="102">
        <v>7232406</v>
      </c>
      <c r="I9" s="103">
        <f>H9/H11*100</f>
        <v>70.132619039607476</v>
      </c>
      <c r="J9" s="104">
        <f>F9/D9*100</f>
        <v>109.98582976771173</v>
      </c>
      <c r="K9" s="104">
        <f>H9/F9*100</f>
        <v>107.05430821295209</v>
      </c>
      <c r="M9" s="15"/>
      <c r="N9" s="26"/>
    </row>
    <row r="10" spans="2:14" ht="15.75" x14ac:dyDescent="0.25">
      <c r="B10" s="111" t="s">
        <v>60</v>
      </c>
      <c r="C10" s="340" t="s">
        <v>299</v>
      </c>
      <c r="D10" s="102">
        <v>3772866</v>
      </c>
      <c r="E10" s="103">
        <f>D10/D11*100</f>
        <v>38.050874807873072</v>
      </c>
      <c r="F10" s="102">
        <v>3693113</v>
      </c>
      <c r="G10" s="103">
        <f>F10/F11*100</f>
        <v>35.344372664715721</v>
      </c>
      <c r="H10" s="102">
        <v>3080065</v>
      </c>
      <c r="I10" s="103">
        <f>H10/H11*100</f>
        <v>29.86738096039252</v>
      </c>
      <c r="J10" s="104">
        <f>F10/D10*100</f>
        <v>97.886142789062745</v>
      </c>
      <c r="K10" s="104">
        <f t="shared" ref="K10:K11" si="0">H10/F10*100</f>
        <v>83.400237144111216</v>
      </c>
      <c r="M10" s="15"/>
      <c r="N10" s="26"/>
    </row>
    <row r="11" spans="2:14" ht="22.35" customHeight="1" x14ac:dyDescent="0.25">
      <c r="B11" s="387" t="s">
        <v>179</v>
      </c>
      <c r="C11" s="387"/>
      <c r="D11" s="105">
        <f>SUM(D9:D10)</f>
        <v>9915320</v>
      </c>
      <c r="E11" s="106">
        <f>SUM(E9:E10)</f>
        <v>100</v>
      </c>
      <c r="F11" s="105">
        <f>SUM(F9:F10)</f>
        <v>10448942</v>
      </c>
      <c r="G11" s="106">
        <f>SUM(G9:G10)</f>
        <v>100</v>
      </c>
      <c r="H11" s="105">
        <f>H9+H10</f>
        <v>10312471</v>
      </c>
      <c r="I11" s="106">
        <f>SUM(I9:I10)</f>
        <v>100</v>
      </c>
      <c r="J11" s="106">
        <f>F11/D11*100</f>
        <v>105.38179302332149</v>
      </c>
      <c r="K11" s="106">
        <f t="shared" si="0"/>
        <v>98.693925184004272</v>
      </c>
      <c r="M11" s="15"/>
      <c r="N11" s="26"/>
    </row>
    <row r="12" spans="2:14" ht="15.75" x14ac:dyDescent="0.25">
      <c r="C12" s="7"/>
      <c r="D12" s="4"/>
      <c r="E12" s="4"/>
      <c r="F12" s="4"/>
      <c r="G12" s="4"/>
      <c r="H12" s="4"/>
      <c r="I12" s="4"/>
      <c r="J12" s="4"/>
      <c r="K12" s="4"/>
    </row>
    <row r="16" spans="2:14" x14ac:dyDescent="0.25">
      <c r="H16" s="15"/>
    </row>
  </sheetData>
  <mergeCells count="10">
    <mergeCell ref="J6:K6"/>
    <mergeCell ref="B5:K5"/>
    <mergeCell ref="B6:B7"/>
    <mergeCell ref="B11:C11"/>
    <mergeCell ref="C6:C7"/>
    <mergeCell ref="H6:I6"/>
    <mergeCell ref="F6:G6"/>
    <mergeCell ref="D7:D8"/>
    <mergeCell ref="F7:F8"/>
    <mergeCell ref="H7:H8"/>
  </mergeCells>
  <pageMargins left="0.7" right="0.7" top="0.75" bottom="0.75" header="0.3" footer="0.3"/>
  <ignoredErrors>
    <ignoredError sqref="D11:G11" formulaRange="1"/>
    <ignoredError sqref="H11" formula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3:K14"/>
  <sheetViews>
    <sheetView workbookViewId="0">
      <selection activeCell="C20" sqref="C20"/>
    </sheetView>
  </sheetViews>
  <sheetFormatPr defaultRowHeight="15.75" x14ac:dyDescent="0.25"/>
  <cols>
    <col min="2" max="2" width="9.140625" style="2"/>
    <col min="3" max="3" width="33" customWidth="1"/>
    <col min="4" max="4" width="17.85546875" customWidth="1"/>
    <col min="5" max="5" width="16" customWidth="1"/>
    <col min="6" max="6" width="13.85546875" customWidth="1"/>
    <col min="7" max="7" width="9.85546875" customWidth="1"/>
    <col min="8" max="8" width="11.140625" customWidth="1"/>
  </cols>
  <sheetData>
    <row r="3" spans="2:11" ht="16.5" thickBot="1" x14ac:dyDescent="0.3">
      <c r="B3" s="139"/>
      <c r="C3" s="89" t="s">
        <v>11</v>
      </c>
      <c r="D3" s="90"/>
      <c r="E3" s="90"/>
      <c r="F3" s="90"/>
      <c r="G3" s="90"/>
      <c r="H3" s="140" t="s">
        <v>188</v>
      </c>
    </row>
    <row r="4" spans="2:11" ht="24.95" customHeight="1" thickTop="1" x14ac:dyDescent="0.25">
      <c r="B4" s="389" t="s">
        <v>301</v>
      </c>
      <c r="C4" s="389"/>
      <c r="D4" s="389"/>
      <c r="E4" s="389"/>
      <c r="F4" s="389"/>
      <c r="G4" s="389"/>
      <c r="H4" s="389"/>
    </row>
    <row r="5" spans="2:11" x14ac:dyDescent="0.25">
      <c r="B5" s="385" t="s">
        <v>177</v>
      </c>
      <c r="C5" s="387" t="s">
        <v>178</v>
      </c>
      <c r="D5" s="387" t="s">
        <v>111</v>
      </c>
      <c r="E5" s="385" t="s">
        <v>131</v>
      </c>
      <c r="F5" s="387" t="s">
        <v>143</v>
      </c>
      <c r="G5" s="395" t="s">
        <v>300</v>
      </c>
      <c r="H5" s="395"/>
    </row>
    <row r="6" spans="2:11" x14ac:dyDescent="0.25">
      <c r="B6" s="385"/>
      <c r="C6" s="387"/>
      <c r="D6" s="387"/>
      <c r="E6" s="385"/>
      <c r="F6" s="387"/>
      <c r="G6" s="97" t="s">
        <v>9</v>
      </c>
      <c r="H6" s="97" t="s">
        <v>102</v>
      </c>
    </row>
    <row r="7" spans="2:11" ht="15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</row>
    <row r="8" spans="2:11" ht="17.100000000000001" customHeight="1" x14ac:dyDescent="0.25">
      <c r="B8" s="133" t="s">
        <v>59</v>
      </c>
      <c r="C8" s="334" t="s">
        <v>302</v>
      </c>
      <c r="D8" s="134">
        <v>7281540</v>
      </c>
      <c r="E8" s="134">
        <v>7613327</v>
      </c>
      <c r="F8" s="134">
        <v>8022374</v>
      </c>
      <c r="G8" s="135">
        <f>E8/D8*100</f>
        <v>104.55654985071838</v>
      </c>
      <c r="H8" s="135">
        <f>F8/E8*100</f>
        <v>105.37277592306229</v>
      </c>
      <c r="K8" s="15"/>
    </row>
    <row r="9" spans="2:11" ht="17.100000000000001" customHeight="1" x14ac:dyDescent="0.25">
      <c r="B9" s="133" t="s">
        <v>60</v>
      </c>
      <c r="C9" s="348" t="s">
        <v>303</v>
      </c>
      <c r="D9" s="134">
        <f>D10+D11</f>
        <v>9915320</v>
      </c>
      <c r="E9" s="134">
        <f>E10+E11</f>
        <v>10448942</v>
      </c>
      <c r="F9" s="134">
        <f>F10+F11</f>
        <v>10312471</v>
      </c>
      <c r="G9" s="135">
        <f t="shared" ref="G9:G11" si="0">E9/D9*100</f>
        <v>105.38179302332149</v>
      </c>
      <c r="H9" s="135">
        <f t="shared" ref="H9" si="1">F9/E9*100</f>
        <v>98.693925184004272</v>
      </c>
      <c r="K9" s="15"/>
    </row>
    <row r="10" spans="2:11" ht="17.100000000000001" customHeight="1" x14ac:dyDescent="0.25">
      <c r="B10" s="111" t="s">
        <v>78</v>
      </c>
      <c r="C10" s="348" t="s">
        <v>304</v>
      </c>
      <c r="D10" s="107">
        <v>4089390</v>
      </c>
      <c r="E10" s="107">
        <v>3976925</v>
      </c>
      <c r="F10" s="107">
        <v>3347737</v>
      </c>
      <c r="G10" s="104">
        <f t="shared" si="0"/>
        <v>97.249834327369129</v>
      </c>
      <c r="H10" s="104">
        <f>F10/E10*100</f>
        <v>84.179032795438687</v>
      </c>
    </row>
    <row r="11" spans="2:11" ht="17.100000000000001" customHeight="1" x14ac:dyDescent="0.25">
      <c r="B11" s="111" t="s">
        <v>79</v>
      </c>
      <c r="C11" s="348" t="s">
        <v>305</v>
      </c>
      <c r="D11" s="107">
        <v>5825930</v>
      </c>
      <c r="E11" s="107">
        <v>6472017</v>
      </c>
      <c r="F11" s="107">
        <v>6964734</v>
      </c>
      <c r="G11" s="104">
        <f t="shared" si="0"/>
        <v>111.08985174899115</v>
      </c>
      <c r="H11" s="104">
        <f>F11/E11*100</f>
        <v>107.61303624511494</v>
      </c>
    </row>
    <row r="12" spans="2:11" ht="17.100000000000001" customHeight="1" x14ac:dyDescent="0.25">
      <c r="B12" s="133" t="s">
        <v>61</v>
      </c>
      <c r="C12" s="349" t="s">
        <v>306</v>
      </c>
      <c r="D12" s="137">
        <f>D8/D9</f>
        <v>0.73437266775051135</v>
      </c>
      <c r="E12" s="137">
        <f t="shared" ref="E12" si="2">E8/E9</f>
        <v>0.72862180687767242</v>
      </c>
      <c r="F12" s="137">
        <f>F8/F9</f>
        <v>0.77792936338924012</v>
      </c>
      <c r="G12" s="138"/>
      <c r="H12" s="138"/>
    </row>
    <row r="13" spans="2:11" ht="17.100000000000001" customHeight="1" x14ac:dyDescent="0.25">
      <c r="B13" s="133" t="s">
        <v>62</v>
      </c>
      <c r="C13" s="348" t="s">
        <v>307</v>
      </c>
      <c r="D13" s="134">
        <v>10236559</v>
      </c>
      <c r="E13" s="134">
        <v>10832483</v>
      </c>
      <c r="F13" s="134">
        <v>10742142</v>
      </c>
      <c r="G13" s="135">
        <f>E13/D13*100</f>
        <v>105.82152655008387</v>
      </c>
      <c r="H13" s="135">
        <f>F13/E13*100</f>
        <v>99.166017615721159</v>
      </c>
    </row>
    <row r="14" spans="2:11" ht="16.5" customHeight="1" x14ac:dyDescent="0.25">
      <c r="B14" s="133" t="s">
        <v>63</v>
      </c>
      <c r="C14" s="349" t="s">
        <v>308</v>
      </c>
      <c r="D14" s="137">
        <f>D8/D13</f>
        <v>0.71132692147820376</v>
      </c>
      <c r="E14" s="137">
        <f t="shared" ref="E14" si="3">E8/E13</f>
        <v>0.70282381241678382</v>
      </c>
      <c r="F14" s="137">
        <f>F8/F13</f>
        <v>0.74681325195663961</v>
      </c>
      <c r="G14" s="138"/>
      <c r="H14" s="138"/>
    </row>
  </sheetData>
  <mergeCells count="7">
    <mergeCell ref="C5:C6"/>
    <mergeCell ref="G5:H5"/>
    <mergeCell ref="B5:B6"/>
    <mergeCell ref="B4:H4"/>
    <mergeCell ref="D5:D6"/>
    <mergeCell ref="E5:E6"/>
    <mergeCell ref="F5:F6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3:K32"/>
  <sheetViews>
    <sheetView topLeftCell="A25" zoomScaleNormal="100" workbookViewId="0">
      <selection activeCell="C32" sqref="C32"/>
    </sheetView>
  </sheetViews>
  <sheetFormatPr defaultColWidth="8.85546875" defaultRowHeight="15" x14ac:dyDescent="0.25"/>
  <cols>
    <col min="1" max="1" width="8.85546875" customWidth="1"/>
    <col min="2" max="2" width="9.85546875" customWidth="1"/>
    <col min="3" max="3" width="72.140625" customWidth="1"/>
    <col min="4" max="4" width="16.140625" customWidth="1"/>
    <col min="5" max="5" width="16.42578125" customWidth="1"/>
    <col min="6" max="6" width="15.28515625" customWidth="1"/>
    <col min="7" max="7" width="11" customWidth="1"/>
    <col min="8" max="8" width="10.42578125" customWidth="1"/>
    <col min="10" max="11" width="10.7109375" bestFit="1" customWidth="1"/>
  </cols>
  <sheetData>
    <row r="3" spans="2:11" ht="16.5" thickBot="1" x14ac:dyDescent="0.3">
      <c r="B3" s="85" t="s">
        <v>41</v>
      </c>
      <c r="C3" s="81"/>
      <c r="D3" s="81"/>
      <c r="E3" s="81"/>
      <c r="F3" s="81"/>
      <c r="G3" s="81"/>
      <c r="H3" s="91" t="s">
        <v>188</v>
      </c>
    </row>
    <row r="4" spans="2:11" ht="24.95" customHeight="1" thickTop="1" x14ac:dyDescent="0.25">
      <c r="B4" s="389" t="s">
        <v>309</v>
      </c>
      <c r="C4" s="389"/>
      <c r="D4" s="389"/>
      <c r="E4" s="389"/>
      <c r="F4" s="389"/>
      <c r="G4" s="389"/>
      <c r="H4" s="389"/>
    </row>
    <row r="5" spans="2:11" ht="20.100000000000001" customHeight="1" x14ac:dyDescent="0.25">
      <c r="B5" s="281" t="s">
        <v>177</v>
      </c>
      <c r="C5" s="281" t="s">
        <v>178</v>
      </c>
      <c r="D5" s="97" t="s">
        <v>111</v>
      </c>
      <c r="E5" s="97" t="s">
        <v>131</v>
      </c>
      <c r="F5" s="97" t="s">
        <v>143</v>
      </c>
      <c r="G5" s="387" t="s">
        <v>189</v>
      </c>
      <c r="H5" s="387"/>
    </row>
    <row r="6" spans="2:11" ht="15" customHeight="1" x14ac:dyDescent="0.25">
      <c r="B6" s="141">
        <v>1</v>
      </c>
      <c r="C6" s="141">
        <v>2</v>
      </c>
      <c r="D6" s="99">
        <v>3</v>
      </c>
      <c r="E6" s="99">
        <v>4</v>
      </c>
      <c r="F6" s="99">
        <v>5</v>
      </c>
      <c r="G6" s="99" t="s">
        <v>103</v>
      </c>
      <c r="H6" s="99" t="s">
        <v>104</v>
      </c>
    </row>
    <row r="7" spans="2:11" ht="20.100000000000001" customHeight="1" x14ac:dyDescent="0.25">
      <c r="B7" s="311">
        <v>1</v>
      </c>
      <c r="C7" s="142" t="s">
        <v>310</v>
      </c>
      <c r="D7" s="120">
        <f>D8+D24</f>
        <v>2698561</v>
      </c>
      <c r="E7" s="105">
        <f>E8+E24</f>
        <v>2852902</v>
      </c>
      <c r="F7" s="105">
        <f>F8+F24</f>
        <v>2926563</v>
      </c>
      <c r="G7" s="121">
        <f>E7/D7*100</f>
        <v>105.71938155187152</v>
      </c>
      <c r="H7" s="106">
        <f>F7/E7*100</f>
        <v>102.58196741423295</v>
      </c>
      <c r="J7" s="26"/>
      <c r="K7" s="26"/>
    </row>
    <row r="8" spans="2:11" ht="20.100000000000001" customHeight="1" x14ac:dyDescent="0.25">
      <c r="B8" s="142" t="s">
        <v>12</v>
      </c>
      <c r="C8" s="350" t="s">
        <v>311</v>
      </c>
      <c r="D8" s="143">
        <f>D9+D23</f>
        <v>2581508</v>
      </c>
      <c r="E8" s="144">
        <f>E9+E23</f>
        <v>2733978</v>
      </c>
      <c r="F8" s="144">
        <f>F9+F23</f>
        <v>2782658</v>
      </c>
      <c r="G8" s="121">
        <f t="shared" ref="G8:G26" si="0">E8/D8*100</f>
        <v>105.90623774940849</v>
      </c>
      <c r="H8" s="106">
        <f t="shared" ref="H8:H26" si="1">F8/E8*100</f>
        <v>101.78055565918964</v>
      </c>
      <c r="J8" s="26"/>
      <c r="K8" s="26"/>
    </row>
    <row r="9" spans="2:11" ht="20.100000000000001" customHeight="1" x14ac:dyDescent="0.25">
      <c r="B9" s="142" t="s">
        <v>13</v>
      </c>
      <c r="C9" s="350" t="s">
        <v>312</v>
      </c>
      <c r="D9" s="143">
        <f>SUM(D10:D22)</f>
        <v>2581508</v>
      </c>
      <c r="E9" s="144">
        <f>SUM(E10:E22)</f>
        <v>2733978</v>
      </c>
      <c r="F9" s="144">
        <f>SUM(F10:F22)</f>
        <v>2782658</v>
      </c>
      <c r="G9" s="121">
        <f t="shared" si="0"/>
        <v>105.90623774940849</v>
      </c>
      <c r="H9" s="106">
        <f t="shared" si="1"/>
        <v>101.78055565918964</v>
      </c>
      <c r="J9" s="26"/>
      <c r="K9" s="26"/>
    </row>
    <row r="10" spans="2:11" ht="15.95" customHeight="1" x14ac:dyDescent="0.25">
      <c r="B10" s="150" t="s">
        <v>14</v>
      </c>
      <c r="C10" s="351" t="s">
        <v>313</v>
      </c>
      <c r="D10" s="151">
        <v>1299335</v>
      </c>
      <c r="E10" s="109">
        <v>1384714</v>
      </c>
      <c r="F10" s="109">
        <v>1562046</v>
      </c>
      <c r="G10" s="107">
        <f t="shared" si="0"/>
        <v>106.57097669192316</v>
      </c>
      <c r="H10" s="104">
        <f t="shared" si="1"/>
        <v>112.80639901091489</v>
      </c>
      <c r="J10" s="26"/>
      <c r="K10" s="26"/>
    </row>
    <row r="11" spans="2:11" ht="15.95" customHeight="1" x14ac:dyDescent="0.25">
      <c r="B11" s="150" t="s">
        <v>15</v>
      </c>
      <c r="C11" s="351" t="s">
        <v>314</v>
      </c>
      <c r="D11" s="152">
        <v>137290</v>
      </c>
      <c r="E11" s="153">
        <v>137290</v>
      </c>
      <c r="F11" s="153">
        <v>137327</v>
      </c>
      <c r="G11" s="107">
        <f t="shared" si="0"/>
        <v>100</v>
      </c>
      <c r="H11" s="104">
        <f t="shared" si="1"/>
        <v>100.02695025129289</v>
      </c>
      <c r="J11" s="26"/>
      <c r="K11" s="26"/>
    </row>
    <row r="12" spans="2:11" ht="15.95" customHeight="1" x14ac:dyDescent="0.25">
      <c r="B12" s="150" t="s">
        <v>16</v>
      </c>
      <c r="C12" s="351" t="s">
        <v>315</v>
      </c>
      <c r="D12" s="151">
        <v>-214</v>
      </c>
      <c r="E12" s="109">
        <v>-214</v>
      </c>
      <c r="F12" s="109">
        <v>0</v>
      </c>
      <c r="G12" s="107">
        <f t="shared" si="0"/>
        <v>100</v>
      </c>
      <c r="H12" s="104">
        <f>F12/E12*100</f>
        <v>0</v>
      </c>
      <c r="J12" s="26"/>
      <c r="K12" s="26"/>
    </row>
    <row r="13" spans="2:11" ht="33.75" customHeight="1" x14ac:dyDescent="0.25">
      <c r="B13" s="150" t="s">
        <v>17</v>
      </c>
      <c r="C13" s="352" t="s">
        <v>316</v>
      </c>
      <c r="D13" s="151">
        <v>0</v>
      </c>
      <c r="E13" s="109">
        <v>-2192</v>
      </c>
      <c r="F13" s="109">
        <v>0</v>
      </c>
      <c r="G13" s="107" t="s">
        <v>23</v>
      </c>
      <c r="H13" s="104">
        <f>F13/E13*100</f>
        <v>0</v>
      </c>
      <c r="J13" s="26"/>
      <c r="K13" s="26"/>
    </row>
    <row r="14" spans="2:11" ht="15.95" customHeight="1" x14ac:dyDescent="0.25">
      <c r="B14" s="150" t="s">
        <v>18</v>
      </c>
      <c r="C14" s="351" t="s">
        <v>317</v>
      </c>
      <c r="D14" s="151">
        <v>343453</v>
      </c>
      <c r="E14" s="109">
        <v>393494</v>
      </c>
      <c r="F14" s="109">
        <v>466815</v>
      </c>
      <c r="G14" s="107">
        <f t="shared" si="0"/>
        <v>114.56997027249724</v>
      </c>
      <c r="H14" s="104">
        <f>F14/E14*100</f>
        <v>118.63332096550391</v>
      </c>
      <c r="J14" s="26"/>
      <c r="K14" s="26"/>
    </row>
    <row r="15" spans="2:11" ht="15.95" customHeight="1" x14ac:dyDescent="0.25">
      <c r="B15" s="150" t="s">
        <v>19</v>
      </c>
      <c r="C15" s="351" t="s">
        <v>318</v>
      </c>
      <c r="D15" s="151">
        <v>-145228</v>
      </c>
      <c r="E15" s="109">
        <v>-118241</v>
      </c>
      <c r="F15" s="109">
        <v>-113355</v>
      </c>
      <c r="G15" s="107">
        <f t="shared" si="0"/>
        <v>81.417495248850074</v>
      </c>
      <c r="H15" s="104">
        <f t="shared" si="1"/>
        <v>95.867761605534469</v>
      </c>
      <c r="J15" s="26"/>
      <c r="K15" s="26"/>
    </row>
    <row r="16" spans="2:11" ht="15.95" customHeight="1" x14ac:dyDescent="0.25">
      <c r="B16" s="150" t="s">
        <v>20</v>
      </c>
      <c r="C16" s="351" t="s">
        <v>319</v>
      </c>
      <c r="D16" s="151">
        <v>29151</v>
      </c>
      <c r="E16" s="109">
        <v>10368</v>
      </c>
      <c r="F16" s="109">
        <v>-66916</v>
      </c>
      <c r="G16" s="107">
        <f t="shared" si="0"/>
        <v>35.566532880518679</v>
      </c>
      <c r="H16" s="104">
        <f t="shared" si="1"/>
        <v>-645.40895061728395</v>
      </c>
      <c r="J16" s="26"/>
      <c r="K16" s="26"/>
    </row>
    <row r="17" spans="2:11" ht="15.95" customHeight="1" x14ac:dyDescent="0.25">
      <c r="B17" s="150" t="s">
        <v>21</v>
      </c>
      <c r="C17" s="351" t="s">
        <v>320</v>
      </c>
      <c r="D17" s="151">
        <v>1000959</v>
      </c>
      <c r="E17" s="109">
        <v>1014269</v>
      </c>
      <c r="F17" s="109">
        <v>897338</v>
      </c>
      <c r="G17" s="107">
        <f t="shared" si="0"/>
        <v>101.32972479392264</v>
      </c>
      <c r="H17" s="104">
        <f t="shared" si="1"/>
        <v>88.47140157098363</v>
      </c>
      <c r="J17" s="26"/>
      <c r="K17" s="26"/>
    </row>
    <row r="18" spans="2:11" ht="15.95" customHeight="1" x14ac:dyDescent="0.25">
      <c r="B18" s="150" t="s">
        <v>22</v>
      </c>
      <c r="C18" s="352" t="s">
        <v>321</v>
      </c>
      <c r="D18" s="151">
        <v>-58638</v>
      </c>
      <c r="E18" s="109">
        <v>-61626</v>
      </c>
      <c r="F18" s="109">
        <v>-68789</v>
      </c>
      <c r="G18" s="107">
        <f t="shared" si="0"/>
        <v>105.09567174869538</v>
      </c>
      <c r="H18" s="104">
        <f>F18/E18*100</f>
        <v>111.62334079771526</v>
      </c>
      <c r="J18" s="26"/>
      <c r="K18" s="26"/>
    </row>
    <row r="19" spans="2:11" ht="30" customHeight="1" x14ac:dyDescent="0.25">
      <c r="B19" s="150" t="s">
        <v>24</v>
      </c>
      <c r="C19" s="352" t="s">
        <v>322</v>
      </c>
      <c r="D19" s="151">
        <v>-34</v>
      </c>
      <c r="E19" s="109">
        <v>-1081</v>
      </c>
      <c r="F19" s="224">
        <v>-4306</v>
      </c>
      <c r="G19" s="107">
        <f t="shared" si="0"/>
        <v>3179.4117647058824</v>
      </c>
      <c r="H19" s="104">
        <f t="shared" ref="H19:H21" si="2">F19/E19*100</f>
        <v>398.33487511563368</v>
      </c>
      <c r="J19" s="26"/>
      <c r="K19" s="26"/>
    </row>
    <row r="20" spans="2:11" ht="30" customHeight="1" x14ac:dyDescent="0.25">
      <c r="B20" s="150" t="s">
        <v>25</v>
      </c>
      <c r="C20" s="352" t="s">
        <v>323</v>
      </c>
      <c r="D20" s="151">
        <v>-8300</v>
      </c>
      <c r="E20" s="109">
        <v>-8621</v>
      </c>
      <c r="F20" s="109">
        <v>-13470</v>
      </c>
      <c r="G20" s="107">
        <f t="shared" si="0"/>
        <v>103.86746987951807</v>
      </c>
      <c r="H20" s="104">
        <f>F20/E20*100</f>
        <v>156.2463751304953</v>
      </c>
      <c r="J20" s="26"/>
      <c r="K20" s="26"/>
    </row>
    <row r="21" spans="2:11" ht="30" customHeight="1" x14ac:dyDescent="0.25">
      <c r="B21" s="150" t="s">
        <v>26</v>
      </c>
      <c r="C21" s="352" t="s">
        <v>324</v>
      </c>
      <c r="D21" s="151">
        <v>-16266</v>
      </c>
      <c r="E21" s="109">
        <v>-14182</v>
      </c>
      <c r="F21" s="109">
        <v>-14032</v>
      </c>
      <c r="G21" s="107">
        <f t="shared" si="0"/>
        <v>87.18799950817656</v>
      </c>
      <c r="H21" s="104">
        <f t="shared" si="2"/>
        <v>98.942321252291634</v>
      </c>
      <c r="J21" s="26"/>
      <c r="K21" s="26"/>
    </row>
    <row r="22" spans="2:11" ht="15.95" customHeight="1" x14ac:dyDescent="0.25">
      <c r="B22" s="150" t="s">
        <v>27</v>
      </c>
      <c r="C22" s="341" t="s">
        <v>325</v>
      </c>
      <c r="D22" s="151">
        <v>0</v>
      </c>
      <c r="E22" s="109">
        <v>0</v>
      </c>
      <c r="F22" s="109">
        <v>0</v>
      </c>
      <c r="G22" s="107" t="s">
        <v>23</v>
      </c>
      <c r="H22" s="104" t="s">
        <v>23</v>
      </c>
      <c r="J22" s="26"/>
      <c r="K22" s="26"/>
    </row>
    <row r="23" spans="2:11" ht="20.100000000000001" customHeight="1" x14ac:dyDescent="0.25">
      <c r="B23" s="146" t="s">
        <v>28</v>
      </c>
      <c r="C23" s="353" t="s">
        <v>326</v>
      </c>
      <c r="D23" s="148">
        <v>0</v>
      </c>
      <c r="E23" s="149">
        <v>0</v>
      </c>
      <c r="F23" s="149">
        <v>0</v>
      </c>
      <c r="G23" s="134" t="s">
        <v>23</v>
      </c>
      <c r="H23" s="135" t="s">
        <v>23</v>
      </c>
      <c r="J23" s="26"/>
      <c r="K23" s="26"/>
    </row>
    <row r="24" spans="2:11" ht="20.100000000000001" customHeight="1" x14ac:dyDescent="0.25">
      <c r="B24" s="142" t="s">
        <v>29</v>
      </c>
      <c r="C24" s="350" t="s">
        <v>327</v>
      </c>
      <c r="D24" s="143">
        <f>SUM(D25:D29)</f>
        <v>117053</v>
      </c>
      <c r="E24" s="144">
        <f>SUM(E25:E29)</f>
        <v>118924</v>
      </c>
      <c r="F24" s="144">
        <f>SUM(F25:F29)</f>
        <v>143905</v>
      </c>
      <c r="G24" s="121">
        <f t="shared" si="0"/>
        <v>101.59842122799074</v>
      </c>
      <c r="H24" s="106">
        <f t="shared" si="1"/>
        <v>121.00585247721234</v>
      </c>
      <c r="J24" s="26"/>
      <c r="K24" s="26"/>
    </row>
    <row r="25" spans="2:11" ht="15.95" customHeight="1" x14ac:dyDescent="0.25">
      <c r="B25" s="150" t="s">
        <v>30</v>
      </c>
      <c r="C25" s="351" t="s">
        <v>328</v>
      </c>
      <c r="D25" s="151">
        <v>117067</v>
      </c>
      <c r="E25" s="109">
        <v>118938</v>
      </c>
      <c r="F25" s="109">
        <v>143905</v>
      </c>
      <c r="G25" s="107">
        <f t="shared" si="0"/>
        <v>101.59823007337678</v>
      </c>
      <c r="H25" s="104">
        <f t="shared" si="1"/>
        <v>120.991609073635</v>
      </c>
      <c r="J25" s="26"/>
      <c r="K25" s="26"/>
    </row>
    <row r="26" spans="2:11" ht="15.95" customHeight="1" x14ac:dyDescent="0.25">
      <c r="B26" s="150" t="s">
        <v>31</v>
      </c>
      <c r="C26" s="351" t="s">
        <v>329</v>
      </c>
      <c r="D26" s="151">
        <v>-14</v>
      </c>
      <c r="E26" s="109">
        <v>-14</v>
      </c>
      <c r="F26" s="109">
        <v>0</v>
      </c>
      <c r="G26" s="107">
        <f t="shared" si="0"/>
        <v>100</v>
      </c>
      <c r="H26" s="104">
        <f t="shared" si="1"/>
        <v>0</v>
      </c>
      <c r="J26" s="26"/>
      <c r="K26" s="26"/>
    </row>
    <row r="27" spans="2:11" ht="31.5" customHeight="1" x14ac:dyDescent="0.25">
      <c r="B27" s="150" t="s">
        <v>32</v>
      </c>
      <c r="C27" s="351" t="s">
        <v>330</v>
      </c>
      <c r="D27" s="151">
        <v>0</v>
      </c>
      <c r="E27" s="109">
        <v>0</v>
      </c>
      <c r="F27" s="109">
        <v>0</v>
      </c>
      <c r="G27" s="107" t="s">
        <v>23</v>
      </c>
      <c r="H27" s="104" t="s">
        <v>23</v>
      </c>
      <c r="J27" s="26"/>
      <c r="K27" s="26"/>
    </row>
    <row r="28" spans="2:11" ht="30" customHeight="1" x14ac:dyDescent="0.25">
      <c r="B28" s="150" t="s">
        <v>33</v>
      </c>
      <c r="C28" s="352" t="s">
        <v>331</v>
      </c>
      <c r="D28" s="151">
        <v>0</v>
      </c>
      <c r="E28" s="109">
        <v>0</v>
      </c>
      <c r="F28" s="109">
        <v>0</v>
      </c>
      <c r="G28" s="107" t="s">
        <v>23</v>
      </c>
      <c r="H28" s="104" t="s">
        <v>23</v>
      </c>
      <c r="J28" s="26"/>
      <c r="K28" s="26"/>
    </row>
    <row r="29" spans="2:11" ht="15.95" customHeight="1" x14ac:dyDescent="0.25">
      <c r="B29" s="150" t="s">
        <v>34</v>
      </c>
      <c r="C29" s="150" t="s">
        <v>332</v>
      </c>
      <c r="D29" s="151">
        <v>0</v>
      </c>
      <c r="E29" s="109">
        <v>0</v>
      </c>
      <c r="F29" s="109">
        <v>0</v>
      </c>
      <c r="G29" s="107" t="s">
        <v>23</v>
      </c>
      <c r="H29" s="104" t="s">
        <v>23</v>
      </c>
      <c r="J29" s="26"/>
      <c r="K29" s="26"/>
    </row>
    <row r="32" spans="2:11" x14ac:dyDescent="0.25">
      <c r="C32" s="288"/>
    </row>
  </sheetData>
  <mergeCells count="2">
    <mergeCell ref="B4:H4"/>
    <mergeCell ref="G5:H5"/>
  </mergeCells>
  <pageMargins left="0.70866141732283472" right="0.70866141732283472" top="0.74803149606299213" bottom="0.74803149606299213" header="0.31496062992125984" footer="0.31496062992125984"/>
  <pageSetup paperSize="9" scale="72" fitToHeight="3" orientation="landscape" r:id="rId1"/>
  <ignoredErrors>
    <ignoredError sqref="D9:F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34"/>
  <sheetViews>
    <sheetView workbookViewId="0">
      <selection activeCell="C2" sqref="C2"/>
    </sheetView>
  </sheetViews>
  <sheetFormatPr defaultColWidth="9.140625" defaultRowHeight="15.75" x14ac:dyDescent="0.25"/>
  <cols>
    <col min="1" max="1" width="9.140625" style="2"/>
    <col min="2" max="2" width="7.42578125" style="2" customWidth="1"/>
    <col min="3" max="3" width="58.85546875" style="2" customWidth="1"/>
    <col min="4" max="4" width="10.28515625" style="2" customWidth="1"/>
    <col min="5" max="5" width="9.85546875" style="2" customWidth="1"/>
    <col min="6" max="7" width="9.7109375" style="2" customWidth="1"/>
    <col min="8" max="8" width="10.140625" style="2" customWidth="1"/>
    <col min="9" max="16384" width="9.140625" style="2"/>
  </cols>
  <sheetData>
    <row r="2" spans="2:9" x14ac:dyDescent="0.25">
      <c r="I2" s="76"/>
    </row>
    <row r="4" spans="2:9" ht="16.5" thickBot="1" x14ac:dyDescent="0.3">
      <c r="B4" s="78"/>
      <c r="C4" s="78"/>
      <c r="D4" s="78"/>
      <c r="E4" s="78"/>
      <c r="F4" s="78"/>
      <c r="G4" s="78"/>
      <c r="H4" s="78"/>
    </row>
    <row r="5" spans="2:9" ht="24.95" customHeight="1" thickTop="1" x14ac:dyDescent="0.25">
      <c r="B5" s="379" t="s">
        <v>242</v>
      </c>
      <c r="C5" s="379"/>
      <c r="D5" s="379"/>
      <c r="E5" s="379"/>
      <c r="F5" s="379"/>
      <c r="G5" s="379"/>
      <c r="H5" s="379"/>
    </row>
    <row r="6" spans="2:9" x14ac:dyDescent="0.25">
      <c r="B6" s="291" t="s">
        <v>177</v>
      </c>
      <c r="C6" s="62" t="s">
        <v>243</v>
      </c>
      <c r="D6" s="63" t="s">
        <v>126</v>
      </c>
      <c r="E6" s="63" t="s">
        <v>127</v>
      </c>
      <c r="F6" s="63" t="s">
        <v>128</v>
      </c>
      <c r="G6" s="63" t="s">
        <v>141</v>
      </c>
      <c r="H6" s="63" t="s">
        <v>142</v>
      </c>
    </row>
    <row r="7" spans="2:9" x14ac:dyDescent="0.25">
      <c r="B7" s="98">
        <v>1</v>
      </c>
      <c r="C7" s="61">
        <v>2</v>
      </c>
      <c r="D7" s="61">
        <v>3</v>
      </c>
      <c r="E7" s="61">
        <v>4</v>
      </c>
      <c r="F7" s="61">
        <v>5</v>
      </c>
      <c r="G7" s="61">
        <v>6</v>
      </c>
      <c r="H7" s="61">
        <v>7</v>
      </c>
    </row>
    <row r="8" spans="2:9" x14ac:dyDescent="0.25">
      <c r="B8" s="380" t="s">
        <v>244</v>
      </c>
      <c r="C8" s="380"/>
      <c r="D8" s="380"/>
      <c r="E8" s="380"/>
      <c r="F8" s="380"/>
      <c r="G8" s="380"/>
      <c r="H8" s="380"/>
    </row>
    <row r="9" spans="2:9" x14ac:dyDescent="0.25">
      <c r="B9" s="111" t="s">
        <v>59</v>
      </c>
      <c r="C9" s="96" t="s">
        <v>187</v>
      </c>
      <c r="D9" s="65">
        <v>2.9</v>
      </c>
      <c r="E9" s="65">
        <v>2.2999999999999998</v>
      </c>
      <c r="F9" s="65">
        <v>-3.4</v>
      </c>
      <c r="G9" s="73">
        <v>5.7</v>
      </c>
      <c r="H9" s="73">
        <v>1.6</v>
      </c>
    </row>
    <row r="10" spans="2:9" x14ac:dyDescent="0.25">
      <c r="B10" s="111" t="s">
        <v>60</v>
      </c>
      <c r="C10" s="96" t="s">
        <v>245</v>
      </c>
      <c r="D10" s="65">
        <v>1.8</v>
      </c>
      <c r="E10" s="65">
        <v>1.6</v>
      </c>
      <c r="F10" s="65">
        <v>-6.1</v>
      </c>
      <c r="G10" s="73">
        <v>5.2</v>
      </c>
      <c r="H10" s="73">
        <v>3.1</v>
      </c>
    </row>
    <row r="11" spans="2:9" x14ac:dyDescent="0.25">
      <c r="B11" s="111" t="s">
        <v>61</v>
      </c>
      <c r="C11" s="96" t="s">
        <v>129</v>
      </c>
      <c r="D11" s="73">
        <v>2.2000000000000002</v>
      </c>
      <c r="E11" s="73">
        <v>2</v>
      </c>
      <c r="F11" s="73">
        <v>-5.6</v>
      </c>
      <c r="G11" s="73">
        <v>5.4</v>
      </c>
      <c r="H11" s="73">
        <v>3.2</v>
      </c>
    </row>
    <row r="12" spans="2:9" x14ac:dyDescent="0.25">
      <c r="B12" s="111" t="s">
        <v>62</v>
      </c>
      <c r="C12" s="96" t="s">
        <v>246</v>
      </c>
      <c r="D12" s="73">
        <v>4.5</v>
      </c>
      <c r="E12" s="73">
        <v>3.5</v>
      </c>
      <c r="F12" s="73">
        <v>-4.3</v>
      </c>
      <c r="G12" s="73">
        <v>8.1999999999999993</v>
      </c>
      <c r="H12" s="73">
        <v>5.7</v>
      </c>
    </row>
    <row r="13" spans="2:9" x14ac:dyDescent="0.25">
      <c r="B13" s="111" t="s">
        <v>63</v>
      </c>
      <c r="C13" s="96" t="s">
        <v>247</v>
      </c>
      <c r="D13" s="73">
        <v>2.9</v>
      </c>
      <c r="E13" s="73">
        <v>3.5</v>
      </c>
      <c r="F13" s="73">
        <v>-8.1</v>
      </c>
      <c r="G13" s="73">
        <v>10.199999999999999</v>
      </c>
      <c r="H13" s="73">
        <v>5.9</v>
      </c>
    </row>
    <row r="14" spans="2:9" x14ac:dyDescent="0.25">
      <c r="B14" s="111" t="s">
        <v>64</v>
      </c>
      <c r="C14" s="96" t="s">
        <v>248</v>
      </c>
      <c r="D14" s="73">
        <v>4.5</v>
      </c>
      <c r="E14" s="73">
        <v>4.3</v>
      </c>
      <c r="F14" s="73">
        <v>-0.9</v>
      </c>
      <c r="G14" s="73">
        <v>7.4</v>
      </c>
      <c r="H14" s="73">
        <v>3.5</v>
      </c>
    </row>
    <row r="15" spans="2:9" x14ac:dyDescent="0.25">
      <c r="B15" s="111" t="s">
        <v>65</v>
      </c>
      <c r="C15" s="96" t="s">
        <v>130</v>
      </c>
      <c r="D15" s="73">
        <v>3.7</v>
      </c>
      <c r="E15" s="73">
        <v>2.8</v>
      </c>
      <c r="F15" s="73">
        <v>-3.1</v>
      </c>
      <c r="G15" s="73">
        <v>7.5</v>
      </c>
      <c r="H15" s="73">
        <v>2.4</v>
      </c>
    </row>
    <row r="16" spans="2:9" x14ac:dyDescent="0.25">
      <c r="B16" s="380" t="s">
        <v>249</v>
      </c>
      <c r="C16" s="380"/>
      <c r="D16" s="380"/>
      <c r="E16" s="380"/>
      <c r="F16" s="380"/>
      <c r="G16" s="380"/>
      <c r="H16" s="380"/>
    </row>
    <row r="17" spans="2:8" x14ac:dyDescent="0.25">
      <c r="B17" s="111" t="s">
        <v>59</v>
      </c>
      <c r="C17" s="70" t="s">
        <v>187</v>
      </c>
      <c r="D17" s="65">
        <v>2.4</v>
      </c>
      <c r="E17" s="65">
        <v>1.8</v>
      </c>
      <c r="F17" s="65">
        <v>1.2</v>
      </c>
      <c r="G17" s="65">
        <v>4.7</v>
      </c>
      <c r="H17" s="73">
        <v>8.1</v>
      </c>
    </row>
    <row r="18" spans="2:8" x14ac:dyDescent="0.25">
      <c r="B18" s="111" t="s">
        <v>60</v>
      </c>
      <c r="C18" s="70" t="s">
        <v>245</v>
      </c>
      <c r="D18" s="65">
        <v>1.8</v>
      </c>
      <c r="E18" s="65">
        <v>1.2</v>
      </c>
      <c r="F18" s="65">
        <v>0.3</v>
      </c>
      <c r="G18" s="65">
        <v>2.6</v>
      </c>
      <c r="H18" s="73">
        <v>8.3000000000000007</v>
      </c>
    </row>
    <row r="19" spans="2:8" x14ac:dyDescent="0.25">
      <c r="B19" s="111" t="s">
        <v>61</v>
      </c>
      <c r="C19" s="70" t="s">
        <v>130</v>
      </c>
      <c r="D19" s="65">
        <v>1.4</v>
      </c>
      <c r="E19" s="65">
        <v>0.6</v>
      </c>
      <c r="F19" s="65">
        <v>-1.1000000000000001</v>
      </c>
      <c r="G19" s="73">
        <v>2</v>
      </c>
      <c r="H19" s="73">
        <v>10.5</v>
      </c>
    </row>
    <row r="20" spans="2:8" x14ac:dyDescent="0.25">
      <c r="B20" s="380" t="s">
        <v>250</v>
      </c>
      <c r="C20" s="380"/>
      <c r="D20" s="380"/>
      <c r="E20" s="380"/>
      <c r="F20" s="380"/>
      <c r="G20" s="380"/>
      <c r="H20" s="380"/>
    </row>
    <row r="21" spans="2:8" x14ac:dyDescent="0.25">
      <c r="B21" s="111" t="s">
        <v>59</v>
      </c>
      <c r="C21" s="70" t="s">
        <v>251</v>
      </c>
      <c r="D21" s="65">
        <v>-0.25</v>
      </c>
      <c r="E21" s="65">
        <v>-0.35</v>
      </c>
      <c r="F21" s="65">
        <v>-0.51</v>
      </c>
      <c r="G21" s="65">
        <v>-0.54</v>
      </c>
      <c r="H21" s="292">
        <v>2.4049999999999998</v>
      </c>
    </row>
    <row r="22" spans="2:8" ht="16.5" customHeight="1" x14ac:dyDescent="0.25">
      <c r="B22" s="100" t="s">
        <v>60</v>
      </c>
      <c r="C22" s="70" t="s">
        <v>252</v>
      </c>
      <c r="D22" s="65">
        <v>0.19</v>
      </c>
      <c r="E22" s="292">
        <v>-0.3</v>
      </c>
      <c r="F22" s="292">
        <v>-0.62</v>
      </c>
      <c r="G22" s="65">
        <v>-0.38</v>
      </c>
      <c r="H22" s="292">
        <v>2.09</v>
      </c>
    </row>
    <row r="23" spans="2:8" x14ac:dyDescent="0.25">
      <c r="B23" s="100" t="s">
        <v>61</v>
      </c>
      <c r="C23" s="70" t="s">
        <v>253</v>
      </c>
      <c r="D23" s="65">
        <v>2.98</v>
      </c>
      <c r="E23" s="65">
        <v>1.37</v>
      </c>
      <c r="F23" s="65">
        <v>0.57999999999999996</v>
      </c>
      <c r="G23" s="65">
        <v>1.05</v>
      </c>
      <c r="H23" s="292">
        <v>4.26</v>
      </c>
    </row>
    <row r="24" spans="2:8" x14ac:dyDescent="0.25">
      <c r="C24" s="290"/>
      <c r="D24" s="289"/>
      <c r="E24" s="289"/>
      <c r="F24" s="289"/>
      <c r="G24" s="289"/>
      <c r="H24" s="302"/>
    </row>
    <row r="25" spans="2:8" x14ac:dyDescent="0.25">
      <c r="B25" s="76" t="s">
        <v>254</v>
      </c>
      <c r="C25" s="290"/>
      <c r="D25" s="289"/>
      <c r="E25" s="289"/>
      <c r="F25" s="289"/>
      <c r="G25" s="289"/>
      <c r="H25" s="289"/>
    </row>
    <row r="26" spans="2:8" ht="19.5" customHeight="1" x14ac:dyDescent="0.25">
      <c r="B26" s="381" t="s">
        <v>255</v>
      </c>
      <c r="C26" s="381"/>
      <c r="D26" s="381"/>
      <c r="E26" s="381"/>
      <c r="F26" s="381"/>
      <c r="G26" s="381"/>
      <c r="H26" s="381"/>
    </row>
    <row r="27" spans="2:8" ht="29.25" customHeight="1" x14ac:dyDescent="0.25">
      <c r="B27" s="378" t="s">
        <v>256</v>
      </c>
      <c r="C27" s="378"/>
      <c r="D27" s="378"/>
      <c r="E27" s="378"/>
      <c r="F27" s="378"/>
      <c r="G27" s="378"/>
      <c r="H27" s="378"/>
    </row>
    <row r="28" spans="2:8" x14ac:dyDescent="0.25">
      <c r="B28" s="76" t="s">
        <v>257</v>
      </c>
      <c r="C28" s="76"/>
      <c r="D28" s="76"/>
      <c r="E28" s="76"/>
      <c r="F28" s="76"/>
      <c r="G28" s="76"/>
      <c r="H28" s="76"/>
    </row>
    <row r="33" spans="2:3" x14ac:dyDescent="0.25">
      <c r="B33" s="377"/>
      <c r="C33" s="377"/>
    </row>
    <row r="34" spans="2:3" x14ac:dyDescent="0.25">
      <c r="B34" s="312"/>
    </row>
  </sheetData>
  <mergeCells count="7">
    <mergeCell ref="B33:C33"/>
    <mergeCell ref="B27:H27"/>
    <mergeCell ref="B5:H5"/>
    <mergeCell ref="B8:H8"/>
    <mergeCell ref="B16:H16"/>
    <mergeCell ref="B20:H20"/>
    <mergeCell ref="B26:H26"/>
  </mergeCells>
  <hyperlinks>
    <hyperlink ref="B26" r:id="rId1" display="https://www.euribor-rates.eu/euribor-rates-by-year.asp" xr:uid="{00000000-0004-0000-0100-000000000000}"/>
  </hyperlinks>
  <pageMargins left="0.7" right="0.7" top="0.75" bottom="0.75" header="0.3" footer="0.3"/>
  <pageSetup paperSize="9" orientation="portrait" r:id="rId2"/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3:Q19"/>
  <sheetViews>
    <sheetView workbookViewId="0">
      <selection activeCell="B13" sqref="B13"/>
    </sheetView>
  </sheetViews>
  <sheetFormatPr defaultColWidth="8.85546875" defaultRowHeight="15" x14ac:dyDescent="0.25"/>
  <cols>
    <col min="1" max="2" width="8.85546875" style="14"/>
    <col min="3" max="3" width="47.5703125" style="14" customWidth="1"/>
    <col min="4" max="4" width="14.140625" style="14" customWidth="1"/>
    <col min="5" max="5" width="11.140625" style="14" customWidth="1"/>
    <col min="6" max="6" width="12.42578125" style="14" customWidth="1"/>
    <col min="7" max="7" width="11.7109375" style="14" customWidth="1"/>
    <col min="8" max="8" width="11.85546875" style="14" bestFit="1" customWidth="1"/>
    <col min="9" max="9" width="10.28515625" style="14" customWidth="1"/>
    <col min="10" max="10" width="10.42578125" style="14" customWidth="1"/>
    <col min="11" max="11" width="10.5703125" style="14" customWidth="1"/>
    <col min="12" max="12" width="8.85546875" style="14"/>
    <col min="13" max="13" width="11.7109375" style="14" bestFit="1" customWidth="1"/>
    <col min="14" max="14" width="8.85546875" style="14"/>
    <col min="15" max="15" width="10.140625" style="14" bestFit="1" customWidth="1"/>
    <col min="16" max="16" width="8.85546875" style="14"/>
    <col min="17" max="17" width="10.140625" style="14" bestFit="1" customWidth="1"/>
    <col min="18" max="16384" width="8.85546875" style="14"/>
  </cols>
  <sheetData>
    <row r="3" spans="2:17" ht="16.5" thickBot="1" x14ac:dyDescent="0.3">
      <c r="B3" s="155"/>
      <c r="C3" s="156"/>
      <c r="D3" s="156"/>
      <c r="E3" s="156"/>
      <c r="F3" s="156"/>
      <c r="G3" s="156"/>
      <c r="H3" s="156"/>
      <c r="I3" s="156"/>
      <c r="J3" s="156"/>
      <c r="K3" s="157" t="s">
        <v>188</v>
      </c>
    </row>
    <row r="4" spans="2:17" ht="24.95" customHeight="1" thickTop="1" x14ac:dyDescent="0.25">
      <c r="B4" s="389" t="s">
        <v>333</v>
      </c>
      <c r="C4" s="389"/>
      <c r="D4" s="389"/>
      <c r="E4" s="389"/>
      <c r="F4" s="389"/>
      <c r="G4" s="389"/>
      <c r="H4" s="389"/>
      <c r="I4" s="389"/>
      <c r="J4" s="389"/>
      <c r="K4" s="389"/>
    </row>
    <row r="5" spans="2:17" ht="15.75" x14ac:dyDescent="0.25">
      <c r="B5" s="385" t="s">
        <v>177</v>
      </c>
      <c r="C5" s="387" t="s">
        <v>334</v>
      </c>
      <c r="D5" s="387" t="s">
        <v>111</v>
      </c>
      <c r="E5" s="387"/>
      <c r="F5" s="396" t="s">
        <v>131</v>
      </c>
      <c r="G5" s="396"/>
      <c r="H5" s="387" t="s">
        <v>143</v>
      </c>
      <c r="I5" s="387"/>
      <c r="J5" s="387" t="s">
        <v>189</v>
      </c>
      <c r="K5" s="387"/>
    </row>
    <row r="6" spans="2:17" ht="15.75" x14ac:dyDescent="0.25">
      <c r="B6" s="385"/>
      <c r="C6" s="387"/>
      <c r="D6" s="97" t="s">
        <v>191</v>
      </c>
      <c r="E6" s="97" t="s">
        <v>192</v>
      </c>
      <c r="F6" s="97" t="s">
        <v>191</v>
      </c>
      <c r="G6" s="97" t="s">
        <v>192</v>
      </c>
      <c r="H6" s="97" t="s">
        <v>191</v>
      </c>
      <c r="I6" s="97" t="s">
        <v>192</v>
      </c>
      <c r="J6" s="130" t="s">
        <v>98</v>
      </c>
      <c r="K6" s="130" t="s">
        <v>99</v>
      </c>
    </row>
    <row r="7" spans="2:17" s="43" customFormat="1" ht="12.75" x14ac:dyDescent="0.2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</row>
    <row r="8" spans="2:17" ht="21.75" customHeight="1" x14ac:dyDescent="0.25">
      <c r="B8" s="100" t="s">
        <v>59</v>
      </c>
      <c r="C8" s="340" t="s">
        <v>335</v>
      </c>
      <c r="D8" s="102">
        <v>12843833</v>
      </c>
      <c r="E8" s="103">
        <f>D8/D12*100</f>
        <v>91.006242837345695</v>
      </c>
      <c r="F8" s="102">
        <v>13167335</v>
      </c>
      <c r="G8" s="103">
        <f>F8/F12*100</f>
        <v>91.013862550929176</v>
      </c>
      <c r="H8" s="102">
        <v>13870013</v>
      </c>
      <c r="I8" s="103">
        <f>H8/H12*100</f>
        <v>91.882831811648188</v>
      </c>
      <c r="J8" s="104">
        <f>F8/D8*100</f>
        <v>102.51873408818068</v>
      </c>
      <c r="K8" s="104">
        <f>H8/F8*100</f>
        <v>105.33652405744974</v>
      </c>
      <c r="L8" s="16"/>
      <c r="M8" s="53"/>
      <c r="O8" s="16"/>
      <c r="Q8" s="16"/>
    </row>
    <row r="9" spans="2:17" ht="20.25" customHeight="1" x14ac:dyDescent="0.25">
      <c r="B9" s="100" t="s">
        <v>60</v>
      </c>
      <c r="C9" s="340" t="s">
        <v>336</v>
      </c>
      <c r="D9" s="102">
        <v>0</v>
      </c>
      <c r="E9" s="103">
        <f>D9/D12*100</f>
        <v>0</v>
      </c>
      <c r="F9" s="102">
        <v>0</v>
      </c>
      <c r="G9" s="103">
        <v>0</v>
      </c>
      <c r="H9" s="102">
        <v>0</v>
      </c>
      <c r="I9" s="103">
        <v>0</v>
      </c>
      <c r="J9" s="104" t="s">
        <v>23</v>
      </c>
      <c r="K9" s="104" t="s">
        <v>23</v>
      </c>
      <c r="L9" s="16"/>
      <c r="M9" s="53"/>
    </row>
    <row r="10" spans="2:17" ht="22.5" customHeight="1" x14ac:dyDescent="0.25">
      <c r="B10" s="100" t="s">
        <v>61</v>
      </c>
      <c r="C10" s="340" t="s">
        <v>337</v>
      </c>
      <c r="D10" s="102">
        <v>119065</v>
      </c>
      <c r="E10" s="103">
        <f>D10/D12*100</f>
        <v>0.84364677611648842</v>
      </c>
      <c r="F10" s="102">
        <v>152789</v>
      </c>
      <c r="G10" s="103">
        <f>F10/F12*100</f>
        <v>1.0560919916819855</v>
      </c>
      <c r="H10" s="102">
        <v>80840</v>
      </c>
      <c r="I10" s="103">
        <f>H10/H12*100</f>
        <v>0.535530004453034</v>
      </c>
      <c r="J10" s="104">
        <f t="shared" ref="J10:J12" si="0">F10/D10*100</f>
        <v>128.32402469239491</v>
      </c>
      <c r="K10" s="104">
        <f t="shared" ref="K10:K12" si="1">H10/F10*100</f>
        <v>52.909568097179772</v>
      </c>
      <c r="L10" s="16"/>
      <c r="M10" s="53"/>
      <c r="O10" s="16"/>
      <c r="Q10" s="16"/>
    </row>
    <row r="11" spans="2:17" ht="21.75" customHeight="1" x14ac:dyDescent="0.25">
      <c r="B11" s="100" t="s">
        <v>62</v>
      </c>
      <c r="C11" s="340" t="s">
        <v>338</v>
      </c>
      <c r="D11" s="102">
        <v>1150236</v>
      </c>
      <c r="E11" s="103">
        <f>D11/D12*100</f>
        <v>8.1501103865378166</v>
      </c>
      <c r="F11" s="102">
        <v>1147271</v>
      </c>
      <c r="G11" s="103">
        <f>F11/F12*100</f>
        <v>7.9300454573888386</v>
      </c>
      <c r="H11" s="102">
        <v>1144473</v>
      </c>
      <c r="I11" s="103">
        <f>H11/H12*100</f>
        <v>7.581638183898777</v>
      </c>
      <c r="J11" s="104">
        <f t="shared" si="0"/>
        <v>99.742226812584548</v>
      </c>
      <c r="K11" s="104">
        <f t="shared" si="1"/>
        <v>99.756116906990584</v>
      </c>
      <c r="L11" s="16"/>
      <c r="M11" s="53"/>
      <c r="O11" s="16"/>
      <c r="Q11" s="16"/>
    </row>
    <row r="12" spans="2:17" ht="25.5" customHeight="1" x14ac:dyDescent="0.25">
      <c r="B12" s="387" t="s">
        <v>339</v>
      </c>
      <c r="C12" s="387"/>
      <c r="D12" s="105">
        <f t="shared" ref="D12:I12" si="2">SUM(D8:D11)</f>
        <v>14113134</v>
      </c>
      <c r="E12" s="106">
        <f t="shared" si="2"/>
        <v>100</v>
      </c>
      <c r="F12" s="105">
        <f t="shared" si="2"/>
        <v>14467395</v>
      </c>
      <c r="G12" s="97">
        <f t="shared" si="2"/>
        <v>100</v>
      </c>
      <c r="H12" s="105">
        <f t="shared" si="2"/>
        <v>15095326</v>
      </c>
      <c r="I12" s="106">
        <f t="shared" si="2"/>
        <v>100</v>
      </c>
      <c r="J12" s="106">
        <f t="shared" si="0"/>
        <v>102.51015118257929</v>
      </c>
      <c r="K12" s="106">
        <f t="shared" si="1"/>
        <v>104.34031835033191</v>
      </c>
      <c r="L12" s="16"/>
      <c r="M12" s="53"/>
      <c r="O12" s="16"/>
      <c r="Q12" s="16"/>
    </row>
    <row r="13" spans="2:17" x14ac:dyDescent="0.25">
      <c r="K13" s="17"/>
    </row>
    <row r="14" spans="2:17" x14ac:dyDescent="0.25">
      <c r="B14" s="154"/>
    </row>
    <row r="15" spans="2:17" x14ac:dyDescent="0.25">
      <c r="D15" s="16"/>
      <c r="F15" s="16"/>
      <c r="H15" s="16"/>
    </row>
    <row r="17" spans="4:8" x14ac:dyDescent="0.25">
      <c r="D17" s="53"/>
      <c r="F17" s="16"/>
      <c r="H17" s="16"/>
    </row>
    <row r="18" spans="4:8" x14ac:dyDescent="0.25">
      <c r="D18" s="16"/>
      <c r="F18" s="16"/>
      <c r="H18" s="16"/>
    </row>
    <row r="19" spans="4:8" x14ac:dyDescent="0.25">
      <c r="D19" s="16"/>
      <c r="F19" s="16"/>
      <c r="H19" s="16"/>
    </row>
  </sheetData>
  <mergeCells count="8">
    <mergeCell ref="B4:K4"/>
    <mergeCell ref="J5:K5"/>
    <mergeCell ref="B12:C12"/>
    <mergeCell ref="C5:C6"/>
    <mergeCell ref="D5:E5"/>
    <mergeCell ref="H5:I5"/>
    <mergeCell ref="B5:B6"/>
    <mergeCell ref="F5:G5"/>
  </mergeCells>
  <pageMargins left="0.7" right="0.7" top="0.75" bottom="0.75" header="0.3" footer="0.3"/>
  <pageSetup orientation="portrait" r:id="rId1"/>
  <ignoredErrors>
    <ignoredError sqref="D12 F12 H12" formulaRange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J13"/>
  <sheetViews>
    <sheetView workbookViewId="0">
      <selection activeCell="B16" sqref="B16"/>
    </sheetView>
  </sheetViews>
  <sheetFormatPr defaultRowHeight="15" x14ac:dyDescent="0.25"/>
  <cols>
    <col min="3" max="3" width="51.85546875" customWidth="1"/>
    <col min="4" max="4" width="22.85546875" customWidth="1"/>
    <col min="5" max="5" width="23" customWidth="1"/>
    <col min="6" max="6" width="16.7109375" customWidth="1"/>
    <col min="8" max="8" width="12.7109375" customWidth="1"/>
    <col min="9" max="9" width="12.42578125" customWidth="1"/>
    <col min="10" max="10" width="11.7109375" bestFit="1" customWidth="1"/>
  </cols>
  <sheetData>
    <row r="2" spans="2:10" ht="15.75" x14ac:dyDescent="0.25">
      <c r="C2" s="1"/>
      <c r="D2" s="1"/>
      <c r="E2" s="1"/>
      <c r="F2" s="1"/>
      <c r="G2" s="1"/>
      <c r="H2" s="1"/>
    </row>
    <row r="3" spans="2:10" ht="16.5" thickBot="1" x14ac:dyDescent="0.3">
      <c r="B3" s="88"/>
      <c r="C3" s="88"/>
      <c r="D3" s="139"/>
      <c r="E3" s="88"/>
      <c r="F3" s="162" t="s">
        <v>188</v>
      </c>
      <c r="G3" s="1"/>
      <c r="H3" s="1"/>
    </row>
    <row r="4" spans="2:10" ht="24.95" customHeight="1" thickTop="1" x14ac:dyDescent="0.25">
      <c r="B4" s="161" t="s">
        <v>340</v>
      </c>
      <c r="C4" s="161"/>
      <c r="D4" s="158"/>
      <c r="E4" s="158"/>
      <c r="F4" s="158"/>
      <c r="G4" s="1"/>
      <c r="H4" s="1"/>
    </row>
    <row r="5" spans="2:10" ht="15.95" customHeight="1" x14ac:dyDescent="0.25">
      <c r="B5" s="385" t="s">
        <v>177</v>
      </c>
      <c r="C5" s="380" t="s">
        <v>341</v>
      </c>
      <c r="D5" s="399" t="s">
        <v>348</v>
      </c>
      <c r="E5" s="399"/>
      <c r="F5" s="399"/>
      <c r="G5" s="1"/>
      <c r="H5" s="1"/>
    </row>
    <row r="6" spans="2:10" ht="15.95" customHeight="1" x14ac:dyDescent="0.25">
      <c r="B6" s="385"/>
      <c r="C6" s="380"/>
      <c r="D6" s="63" t="s">
        <v>111</v>
      </c>
      <c r="E6" s="63" t="s">
        <v>131</v>
      </c>
      <c r="F6" s="131" t="s">
        <v>143</v>
      </c>
      <c r="G6" s="1"/>
      <c r="H6" s="1"/>
    </row>
    <row r="7" spans="2:10" s="41" customFormat="1" ht="15.95" customHeight="1" x14ac:dyDescent="0.2">
      <c r="B7" s="118">
        <v>1</v>
      </c>
      <c r="C7" s="61">
        <v>2</v>
      </c>
      <c r="D7" s="61">
        <v>3</v>
      </c>
      <c r="E7" s="61">
        <v>4</v>
      </c>
      <c r="F7" s="98">
        <v>5</v>
      </c>
      <c r="H7" s="56"/>
      <c r="I7" s="56"/>
      <c r="J7" s="56"/>
    </row>
    <row r="8" spans="2:10" ht="20.100000000000001" customHeight="1" x14ac:dyDescent="0.25">
      <c r="B8" s="111" t="s">
        <v>59</v>
      </c>
      <c r="C8" s="354" t="s">
        <v>342</v>
      </c>
      <c r="D8" s="282">
        <v>0.183</v>
      </c>
      <c r="E8" s="282">
        <v>0.18893475239718999</v>
      </c>
      <c r="F8" s="321">
        <v>0.18433904640417001</v>
      </c>
      <c r="G8" s="1"/>
      <c r="H8" s="36"/>
      <c r="I8" s="23"/>
      <c r="J8" s="24"/>
    </row>
    <row r="9" spans="2:10" ht="27.75" customHeight="1" x14ac:dyDescent="0.25">
      <c r="B9" s="111" t="s">
        <v>60</v>
      </c>
      <c r="C9" s="355" t="s">
        <v>343</v>
      </c>
      <c r="D9" s="68">
        <v>1628872</v>
      </c>
      <c r="E9" s="68">
        <v>1757430</v>
      </c>
      <c r="F9" s="217">
        <v>1763723</v>
      </c>
      <c r="G9" s="1"/>
      <c r="H9" s="51"/>
      <c r="I9" s="15"/>
      <c r="J9" s="24"/>
    </row>
    <row r="10" spans="2:10" ht="20.100000000000001" customHeight="1" x14ac:dyDescent="0.25">
      <c r="B10" s="111" t="s">
        <v>61</v>
      </c>
      <c r="C10" s="354" t="s">
        <v>344</v>
      </c>
      <c r="D10" s="282">
        <v>0.183</v>
      </c>
      <c r="E10" s="282">
        <v>0.18893475239718999</v>
      </c>
      <c r="F10" s="321">
        <v>0.18433904640417001</v>
      </c>
      <c r="G10" s="1"/>
      <c r="H10" s="36"/>
      <c r="I10" s="23"/>
      <c r="J10" s="24"/>
    </row>
    <row r="11" spans="2:10" ht="20.100000000000001" customHeight="1" x14ac:dyDescent="0.25">
      <c r="B11" s="111" t="s">
        <v>62</v>
      </c>
      <c r="C11" s="355" t="s">
        <v>345</v>
      </c>
      <c r="D11" s="68">
        <v>1311327</v>
      </c>
      <c r="E11" s="68">
        <v>1431916</v>
      </c>
      <c r="F11" s="217">
        <v>1424078</v>
      </c>
      <c r="G11" s="1"/>
      <c r="H11" s="51"/>
      <c r="I11" s="15"/>
      <c r="J11" s="24"/>
    </row>
    <row r="12" spans="2:10" ht="20.100000000000001" customHeight="1" x14ac:dyDescent="0.25">
      <c r="B12" s="111" t="s">
        <v>63</v>
      </c>
      <c r="C12" s="354" t="s">
        <v>346</v>
      </c>
      <c r="D12" s="282">
        <v>0.191</v>
      </c>
      <c r="E12" s="282">
        <v>0.19715479438628</v>
      </c>
      <c r="F12" s="321">
        <v>0.19387212969101</v>
      </c>
      <c r="G12" s="1"/>
      <c r="H12" s="36"/>
      <c r="I12" s="23"/>
      <c r="J12" s="24"/>
    </row>
    <row r="13" spans="2:10" ht="20.100000000000001" customHeight="1" x14ac:dyDescent="0.25">
      <c r="B13" s="111" t="s">
        <v>64</v>
      </c>
      <c r="C13" s="355" t="s">
        <v>347</v>
      </c>
      <c r="D13" s="68">
        <v>1004986</v>
      </c>
      <c r="E13" s="68">
        <v>1116816</v>
      </c>
      <c r="F13" s="217">
        <v>1115126</v>
      </c>
      <c r="G13" s="1"/>
      <c r="H13" s="51"/>
      <c r="I13" s="15"/>
      <c r="J13" s="24"/>
    </row>
  </sheetData>
  <mergeCells count="3">
    <mergeCell ref="D5:F5"/>
    <mergeCell ref="C5:C6"/>
    <mergeCell ref="B5:B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0" tint="-0.14999847407452621"/>
  </sheetPr>
  <dimension ref="B3:K11"/>
  <sheetViews>
    <sheetView workbookViewId="0">
      <selection activeCell="C12" sqref="C12"/>
    </sheetView>
  </sheetViews>
  <sheetFormatPr defaultRowHeight="15" x14ac:dyDescent="0.25"/>
  <cols>
    <col min="2" max="2" width="8.140625" customWidth="1"/>
    <col min="3" max="3" width="53.85546875" customWidth="1"/>
    <col min="4" max="5" width="16" customWidth="1"/>
    <col min="6" max="6" width="16.42578125" customWidth="1"/>
    <col min="8" max="11" width="10.140625" bestFit="1" customWidth="1"/>
  </cols>
  <sheetData>
    <row r="3" spans="2:11" ht="15" customHeight="1" thickBot="1" x14ac:dyDescent="0.3">
      <c r="B3" s="88"/>
      <c r="C3" s="163"/>
      <c r="D3" s="163"/>
      <c r="E3" s="163"/>
      <c r="F3" s="164" t="s">
        <v>188</v>
      </c>
    </row>
    <row r="4" spans="2:11" ht="24.95" customHeight="1" thickTop="1" x14ac:dyDescent="0.25">
      <c r="B4" s="389" t="s">
        <v>349</v>
      </c>
      <c r="C4" s="389"/>
      <c r="D4" s="389"/>
      <c r="E4" s="389"/>
      <c r="F4" s="389"/>
    </row>
    <row r="5" spans="2:11" ht="20.100000000000001" customHeight="1" x14ac:dyDescent="0.25">
      <c r="B5" s="131" t="s">
        <v>177</v>
      </c>
      <c r="C5" s="166" t="s">
        <v>350</v>
      </c>
      <c r="D5" s="167" t="s">
        <v>111</v>
      </c>
      <c r="E5" s="168" t="s">
        <v>131</v>
      </c>
      <c r="F5" s="166" t="s">
        <v>143</v>
      </c>
    </row>
    <row r="6" spans="2:11" s="42" customFormat="1" ht="14.25" customHeight="1" x14ac:dyDescent="0.2">
      <c r="B6" s="98">
        <v>1</v>
      </c>
      <c r="C6" s="169">
        <v>2</v>
      </c>
      <c r="D6" s="169">
        <v>3</v>
      </c>
      <c r="E6" s="170">
        <v>4</v>
      </c>
      <c r="F6" s="169">
        <v>5</v>
      </c>
    </row>
    <row r="7" spans="2:11" ht="15.75" x14ac:dyDescent="0.25">
      <c r="B7" s="100" t="s">
        <v>59</v>
      </c>
      <c r="C7" s="165" t="s">
        <v>351</v>
      </c>
      <c r="D7" s="102">
        <v>25523184</v>
      </c>
      <c r="E7" s="102">
        <v>27111043</v>
      </c>
      <c r="F7" s="102">
        <v>28527370</v>
      </c>
      <c r="H7" s="15"/>
      <c r="I7" s="15"/>
      <c r="J7" s="15"/>
      <c r="K7" s="15"/>
    </row>
    <row r="8" spans="2:11" ht="20.100000000000001" customHeight="1" x14ac:dyDescent="0.25">
      <c r="B8" s="100" t="s">
        <v>60</v>
      </c>
      <c r="C8" s="117" t="s">
        <v>311</v>
      </c>
      <c r="D8" s="102">
        <v>2581508</v>
      </c>
      <c r="E8" s="102">
        <v>2733978</v>
      </c>
      <c r="F8" s="102">
        <v>2782658</v>
      </c>
      <c r="H8" s="15"/>
      <c r="I8" s="15"/>
      <c r="J8" s="15"/>
      <c r="K8" s="15"/>
    </row>
    <row r="9" spans="2:11" ht="33" customHeight="1" x14ac:dyDescent="0.25">
      <c r="B9" s="122"/>
      <c r="C9" s="129" t="s">
        <v>352</v>
      </c>
      <c r="D9" s="171">
        <f>D8/D7</f>
        <v>0.1011436504160296</v>
      </c>
      <c r="E9" s="171">
        <f>E8/E7</f>
        <v>0.10084370416881416</v>
      </c>
      <c r="F9" s="171">
        <f>F8/F7</f>
        <v>9.7543446872249348E-2</v>
      </c>
      <c r="H9" s="23"/>
      <c r="I9" s="23"/>
      <c r="J9" s="23"/>
      <c r="K9" s="23"/>
    </row>
    <row r="11" spans="2:11" x14ac:dyDescent="0.25">
      <c r="B11" s="76"/>
      <c r="C11" s="76"/>
    </row>
  </sheetData>
  <mergeCells count="1">
    <mergeCell ref="B4:F4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3:U18"/>
  <sheetViews>
    <sheetView workbookViewId="0">
      <selection activeCell="C5" sqref="C5:C6"/>
    </sheetView>
  </sheetViews>
  <sheetFormatPr defaultColWidth="9.140625" defaultRowHeight="15" x14ac:dyDescent="0.25"/>
  <cols>
    <col min="3" max="3" width="46" customWidth="1"/>
    <col min="4" max="4" width="14" customWidth="1"/>
    <col min="5" max="5" width="10.5703125" customWidth="1"/>
    <col min="6" max="6" width="10.28515625" customWidth="1"/>
    <col min="7" max="7" width="15" customWidth="1"/>
    <col min="8" max="8" width="11.5703125" customWidth="1"/>
    <col min="9" max="9" width="9.5703125" customWidth="1"/>
    <col min="10" max="10" width="14.85546875" customWidth="1"/>
    <col min="11" max="11" width="12.85546875" customWidth="1"/>
    <col min="12" max="12" width="10.28515625" customWidth="1"/>
    <col min="14" max="14" width="10.140625" bestFit="1" customWidth="1"/>
    <col min="15" max="15" width="10.5703125" customWidth="1"/>
    <col min="17" max="18" width="10.140625" bestFit="1" customWidth="1"/>
    <col min="20" max="20" width="10.140625" bestFit="1" customWidth="1"/>
  </cols>
  <sheetData>
    <row r="3" spans="2:21" ht="16.5" thickBot="1" x14ac:dyDescent="0.3">
      <c r="B3" s="60"/>
      <c r="C3" s="60"/>
      <c r="D3" s="81"/>
      <c r="E3" s="81"/>
      <c r="F3" s="81"/>
      <c r="G3" s="81"/>
      <c r="H3" s="81"/>
      <c r="I3" s="81"/>
      <c r="J3" s="81"/>
      <c r="K3" s="81"/>
      <c r="L3" s="173" t="s">
        <v>188</v>
      </c>
    </row>
    <row r="4" spans="2:21" ht="24.95" customHeight="1" thickTop="1" x14ac:dyDescent="0.25">
      <c r="B4" s="389" t="s">
        <v>364</v>
      </c>
      <c r="C4" s="389"/>
      <c r="D4" s="389"/>
      <c r="E4" s="389"/>
      <c r="F4" s="389"/>
      <c r="G4" s="389"/>
      <c r="H4" s="389"/>
      <c r="I4" s="389"/>
      <c r="J4" s="389"/>
      <c r="K4" s="389"/>
      <c r="L4" s="389"/>
    </row>
    <row r="5" spans="2:21" ht="15.75" x14ac:dyDescent="0.25">
      <c r="B5" s="385" t="s">
        <v>177</v>
      </c>
      <c r="C5" s="387" t="s">
        <v>178</v>
      </c>
      <c r="D5" s="395" t="s">
        <v>111</v>
      </c>
      <c r="E5" s="395"/>
      <c r="F5" s="395"/>
      <c r="G5" s="387" t="s">
        <v>131</v>
      </c>
      <c r="H5" s="387"/>
      <c r="I5" s="387"/>
      <c r="J5" s="387" t="s">
        <v>143</v>
      </c>
      <c r="K5" s="387"/>
      <c r="L5" s="387"/>
    </row>
    <row r="6" spans="2:21" ht="15.75" x14ac:dyDescent="0.25">
      <c r="B6" s="385"/>
      <c r="C6" s="387"/>
      <c r="D6" s="97" t="s">
        <v>191</v>
      </c>
      <c r="E6" s="97" t="s">
        <v>84</v>
      </c>
      <c r="F6" s="97" t="s">
        <v>85</v>
      </c>
      <c r="G6" s="97" t="s">
        <v>191</v>
      </c>
      <c r="H6" s="97" t="s">
        <v>84</v>
      </c>
      <c r="I6" s="97" t="s">
        <v>85</v>
      </c>
      <c r="J6" s="97" t="s">
        <v>191</v>
      </c>
      <c r="K6" s="97" t="s">
        <v>84</v>
      </c>
      <c r="L6" s="97" t="s">
        <v>85</v>
      </c>
    </row>
    <row r="7" spans="2:21" ht="13.5" customHeight="1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  <c r="L7" s="99">
        <v>11</v>
      </c>
    </row>
    <row r="8" spans="2:21" ht="15.95" customHeight="1" x14ac:dyDescent="0.25">
      <c r="B8" s="111" t="s">
        <v>59</v>
      </c>
      <c r="C8" s="356" t="s">
        <v>353</v>
      </c>
      <c r="D8" s="102">
        <v>7693909</v>
      </c>
      <c r="E8" s="102">
        <v>9887</v>
      </c>
      <c r="F8" s="103">
        <f>E8/D8*100</f>
        <v>0.12850424927042936</v>
      </c>
      <c r="G8" s="102">
        <v>8343998</v>
      </c>
      <c r="H8" s="102">
        <v>11218</v>
      </c>
      <c r="I8" s="103">
        <f>H8/G8*100</f>
        <v>0.13444394401820325</v>
      </c>
      <c r="J8" s="102">
        <v>8778045</v>
      </c>
      <c r="K8" s="102">
        <v>10431</v>
      </c>
      <c r="L8" s="103">
        <f>K8/J8*100</f>
        <v>0.11883055965194983</v>
      </c>
      <c r="N8" s="15"/>
      <c r="O8" s="27"/>
      <c r="Q8" s="15"/>
      <c r="R8" s="15"/>
      <c r="T8" s="15"/>
      <c r="U8" s="15"/>
    </row>
    <row r="9" spans="2:21" ht="16.5" customHeight="1" x14ac:dyDescent="0.25">
      <c r="B9" s="111" t="s">
        <v>60</v>
      </c>
      <c r="C9" s="356" t="s">
        <v>354</v>
      </c>
      <c r="D9" s="102">
        <v>15460513</v>
      </c>
      <c r="E9" s="102">
        <v>1136925</v>
      </c>
      <c r="F9" s="103">
        <f>E9/D9*100</f>
        <v>7.3537339931734476</v>
      </c>
      <c r="G9" s="102">
        <v>16160753</v>
      </c>
      <c r="H9" s="102">
        <v>1119190</v>
      </c>
      <c r="I9" s="103">
        <f t="shared" ref="I9:I18" si="0">H9/G9*100</f>
        <v>6.9253579953854878</v>
      </c>
      <c r="J9" s="102">
        <v>17222513</v>
      </c>
      <c r="K9" s="102">
        <v>1022011</v>
      </c>
      <c r="L9" s="103">
        <f t="shared" ref="L9:L11" si="1">K9/J9*100</f>
        <v>5.9341572278099015</v>
      </c>
      <c r="N9" s="15"/>
      <c r="O9" s="27"/>
      <c r="Q9" s="15"/>
      <c r="R9" s="15"/>
      <c r="T9" s="15"/>
      <c r="U9" s="15"/>
    </row>
    <row r="10" spans="2:21" ht="15.95" customHeight="1" x14ac:dyDescent="0.25">
      <c r="B10" s="111" t="s">
        <v>61</v>
      </c>
      <c r="C10" s="356" t="s">
        <v>355</v>
      </c>
      <c r="D10" s="102">
        <v>1552559</v>
      </c>
      <c r="E10" s="102">
        <v>0</v>
      </c>
      <c r="F10" s="103">
        <f t="shared" ref="F10:F11" si="2">E10/D10*100</f>
        <v>0</v>
      </c>
      <c r="G10" s="102">
        <v>1781852</v>
      </c>
      <c r="H10" s="102">
        <v>0</v>
      </c>
      <c r="I10" s="103">
        <f t="shared" si="0"/>
        <v>0</v>
      </c>
      <c r="J10" s="102">
        <v>1431360</v>
      </c>
      <c r="K10" s="102">
        <v>0</v>
      </c>
      <c r="L10" s="103">
        <f t="shared" si="1"/>
        <v>0</v>
      </c>
      <c r="N10" s="15"/>
      <c r="O10" s="27"/>
      <c r="Q10" s="15"/>
      <c r="T10" s="15"/>
    </row>
    <row r="11" spans="2:21" ht="15.95" customHeight="1" x14ac:dyDescent="0.25">
      <c r="B11" s="111" t="s">
        <v>62</v>
      </c>
      <c r="C11" s="356" t="s">
        <v>356</v>
      </c>
      <c r="D11" s="102">
        <v>258027</v>
      </c>
      <c r="E11" s="102">
        <v>33250</v>
      </c>
      <c r="F11" s="103">
        <f t="shared" si="2"/>
        <v>12.886248338352187</v>
      </c>
      <c r="G11" s="102">
        <v>187605</v>
      </c>
      <c r="H11" s="102">
        <v>21971</v>
      </c>
      <c r="I11" s="103">
        <f t="shared" si="0"/>
        <v>11.711308333999627</v>
      </c>
      <c r="J11" s="102">
        <v>190166</v>
      </c>
      <c r="K11" s="102">
        <v>15507</v>
      </c>
      <c r="L11" s="103">
        <f t="shared" si="1"/>
        <v>8.1544545292008035</v>
      </c>
      <c r="N11" s="15"/>
      <c r="O11" s="27"/>
      <c r="Q11" s="15"/>
      <c r="R11" s="15"/>
      <c r="T11" s="15"/>
      <c r="U11" s="15"/>
    </row>
    <row r="12" spans="2:21" ht="20.25" customHeight="1" x14ac:dyDescent="0.25">
      <c r="B12" s="400" t="s">
        <v>357</v>
      </c>
      <c r="C12" s="400"/>
      <c r="D12" s="105">
        <f>SUM(D8:D11)</f>
        <v>24965008</v>
      </c>
      <c r="E12" s="105">
        <f>SUM(E8:E11)</f>
        <v>1180062</v>
      </c>
      <c r="F12" s="172">
        <f>E12/D12*100</f>
        <v>4.726864097139484</v>
      </c>
      <c r="G12" s="105">
        <f>SUM(G8:G11)</f>
        <v>26474208</v>
      </c>
      <c r="H12" s="105">
        <f>SUM(H8:H11)</f>
        <v>1152379</v>
      </c>
      <c r="I12" s="172">
        <f t="shared" si="0"/>
        <v>4.3528365418901291</v>
      </c>
      <c r="J12" s="105">
        <f>SUM(J8:J11)</f>
        <v>27622084</v>
      </c>
      <c r="K12" s="105">
        <f>SUM(K8:K11)</f>
        <v>1047949</v>
      </c>
      <c r="L12" s="172">
        <f>K12/J12*100</f>
        <v>3.7938810120192237</v>
      </c>
      <c r="N12" s="15"/>
      <c r="O12" s="27"/>
      <c r="T12" s="15"/>
      <c r="U12" s="15"/>
    </row>
    <row r="13" spans="2:21" ht="15.95" customHeight="1" x14ac:dyDescent="0.25">
      <c r="B13" s="111" t="s">
        <v>63</v>
      </c>
      <c r="C13" s="356" t="s">
        <v>358</v>
      </c>
      <c r="D13" s="102">
        <v>1373899</v>
      </c>
      <c r="E13" s="102">
        <v>24965</v>
      </c>
      <c r="F13" s="103">
        <f>E13/D13*100</f>
        <v>1.8170913582439465</v>
      </c>
      <c r="G13" s="102">
        <v>1428082</v>
      </c>
      <c r="H13" s="102">
        <v>24875</v>
      </c>
      <c r="I13" s="103">
        <f t="shared" si="0"/>
        <v>1.7418467566988449</v>
      </c>
      <c r="J13" s="102">
        <v>1680091</v>
      </c>
      <c r="K13" s="102">
        <v>43900</v>
      </c>
      <c r="L13" s="103">
        <f>K13/J13*100</f>
        <v>2.6129537031029866</v>
      </c>
      <c r="N13" s="15"/>
      <c r="O13" s="27"/>
      <c r="T13" s="15"/>
      <c r="U13" s="15"/>
    </row>
    <row r="14" spans="2:21" ht="15.95" customHeight="1" x14ac:dyDescent="0.25">
      <c r="B14" s="111" t="s">
        <v>64</v>
      </c>
      <c r="C14" s="356" t="s">
        <v>359</v>
      </c>
      <c r="D14" s="102">
        <v>39203</v>
      </c>
      <c r="E14" s="102">
        <v>1432</v>
      </c>
      <c r="F14" s="103">
        <f t="shared" ref="F14:F17" si="3">E14/D14*100</f>
        <v>3.6527816748718211</v>
      </c>
      <c r="G14" s="102">
        <v>40601</v>
      </c>
      <c r="H14" s="102">
        <v>1172</v>
      </c>
      <c r="I14" s="103">
        <f t="shared" si="0"/>
        <v>2.8866284081672866</v>
      </c>
      <c r="J14" s="102">
        <v>43263</v>
      </c>
      <c r="K14" s="102">
        <v>1255</v>
      </c>
      <c r="L14" s="103">
        <f t="shared" ref="L14:L16" si="4">K14/J14*100</f>
        <v>2.9008621685967224</v>
      </c>
      <c r="N14" s="15"/>
      <c r="O14" s="27"/>
      <c r="T14" s="15"/>
      <c r="U14" s="15"/>
    </row>
    <row r="15" spans="2:21" ht="15.95" customHeight="1" x14ac:dyDescent="0.25">
      <c r="B15" s="111" t="s">
        <v>65</v>
      </c>
      <c r="C15" s="356" t="s">
        <v>360</v>
      </c>
      <c r="D15" s="102">
        <v>2468359</v>
      </c>
      <c r="E15" s="102">
        <v>32597</v>
      </c>
      <c r="F15" s="103">
        <f>E15/D15*100</f>
        <v>1.3205939654645049</v>
      </c>
      <c r="G15" s="102">
        <v>2188232</v>
      </c>
      <c r="H15" s="102">
        <v>21071</v>
      </c>
      <c r="I15" s="103">
        <f t="shared" si="0"/>
        <v>0.9629234925729997</v>
      </c>
      <c r="J15" s="102">
        <v>2270434</v>
      </c>
      <c r="K15" s="102">
        <v>22194</v>
      </c>
      <c r="L15" s="103">
        <f t="shared" si="4"/>
        <v>0.97752235916128816</v>
      </c>
      <c r="N15" s="15"/>
      <c r="O15" s="27"/>
      <c r="P15" s="15"/>
      <c r="Q15" s="15"/>
      <c r="R15" s="15"/>
      <c r="T15" s="15"/>
      <c r="U15" s="15"/>
    </row>
    <row r="16" spans="2:21" ht="15.95" customHeight="1" x14ac:dyDescent="0.25">
      <c r="B16" s="111" t="s">
        <v>66</v>
      </c>
      <c r="C16" s="356" t="s">
        <v>361</v>
      </c>
      <c r="D16" s="102">
        <v>8274</v>
      </c>
      <c r="E16" s="102">
        <v>26</v>
      </c>
      <c r="F16" s="103">
        <f t="shared" si="3"/>
        <v>0.31423737007493352</v>
      </c>
      <c r="G16" s="102">
        <v>263064</v>
      </c>
      <c r="H16" s="102">
        <v>2563</v>
      </c>
      <c r="I16" s="103">
        <f t="shared" si="0"/>
        <v>0.97428762582489437</v>
      </c>
      <c r="J16" s="102">
        <v>411127</v>
      </c>
      <c r="K16" s="102">
        <v>5342</v>
      </c>
      <c r="L16" s="103">
        <f t="shared" si="4"/>
        <v>1.29935518708331</v>
      </c>
      <c r="N16" s="15"/>
      <c r="O16" s="27"/>
      <c r="Q16" s="15"/>
      <c r="T16" s="15"/>
      <c r="U16" s="15"/>
    </row>
    <row r="17" spans="2:21" s="25" customFormat="1" ht="20.25" customHeight="1" x14ac:dyDescent="0.25">
      <c r="B17" s="400" t="s">
        <v>362</v>
      </c>
      <c r="C17" s="400"/>
      <c r="D17" s="105">
        <f>SUM(D13:D16)</f>
        <v>3889735</v>
      </c>
      <c r="E17" s="105">
        <f>SUM(E13:E16)</f>
        <v>59020</v>
      </c>
      <c r="F17" s="172">
        <f t="shared" si="3"/>
        <v>1.5173270158506942</v>
      </c>
      <c r="G17" s="105">
        <f>SUM(G13:G16)</f>
        <v>3919979</v>
      </c>
      <c r="H17" s="105">
        <f>SUM(H13:H16)</f>
        <v>49681</v>
      </c>
      <c r="I17" s="172">
        <f t="shared" si="0"/>
        <v>1.2673792385112266</v>
      </c>
      <c r="J17" s="105">
        <f>SUM(J13:J16)</f>
        <v>4404915</v>
      </c>
      <c r="K17" s="105">
        <f>SUM(K13:K16)</f>
        <v>72691</v>
      </c>
      <c r="L17" s="172">
        <f>K17/J17*100</f>
        <v>1.6502248056999964</v>
      </c>
      <c r="N17" s="15"/>
      <c r="O17" s="27"/>
      <c r="Q17" s="59"/>
      <c r="R17" s="59"/>
      <c r="T17" s="59"/>
      <c r="U17" s="59"/>
    </row>
    <row r="18" spans="2:21" ht="21" customHeight="1" x14ac:dyDescent="0.25">
      <c r="B18" s="400" t="s">
        <v>363</v>
      </c>
      <c r="C18" s="400"/>
      <c r="D18" s="105">
        <f>D12+D17</f>
        <v>28854743</v>
      </c>
      <c r="E18" s="105">
        <f>E12+E17</f>
        <v>1239082</v>
      </c>
      <c r="F18" s="172">
        <f>E18/D18*100</f>
        <v>4.294205635447871</v>
      </c>
      <c r="G18" s="105">
        <f>G12+G17</f>
        <v>30394187</v>
      </c>
      <c r="H18" s="105">
        <f>H12+H17</f>
        <v>1202060</v>
      </c>
      <c r="I18" s="172">
        <f t="shared" si="0"/>
        <v>3.9549009815594012</v>
      </c>
      <c r="J18" s="105">
        <f>J12+J17</f>
        <v>32026999</v>
      </c>
      <c r="K18" s="105">
        <f>K12+K17</f>
        <v>1120640</v>
      </c>
      <c r="L18" s="172">
        <f>K18/J18*100</f>
        <v>3.4990477877743085</v>
      </c>
      <c r="N18" s="15"/>
      <c r="O18" s="27"/>
      <c r="Q18" s="15"/>
      <c r="R18" s="15"/>
      <c r="T18" s="15"/>
      <c r="U18" s="15"/>
    </row>
  </sheetData>
  <mergeCells count="9">
    <mergeCell ref="B5:B6"/>
    <mergeCell ref="B4:L4"/>
    <mergeCell ref="B12:C12"/>
    <mergeCell ref="B17:C17"/>
    <mergeCell ref="B18:C18"/>
    <mergeCell ref="C5:C6"/>
    <mergeCell ref="D5:F5"/>
    <mergeCell ref="G5:I5"/>
    <mergeCell ref="J5:L5"/>
  </mergeCells>
  <pageMargins left="0.7" right="0.7" top="0.75" bottom="0.75" header="0.3" footer="0.3"/>
  <pageSetup scale="74" fitToHeight="0" orientation="landscape" r:id="rId1"/>
  <ignoredErrors>
    <ignoredError sqref="D12:E12 G12:H12 J12:K12" formulaRange="1"/>
    <ignoredError sqref="F12 F17 F18 I12 I17 I18" formula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3:U21"/>
  <sheetViews>
    <sheetView workbookViewId="0">
      <selection activeCell="C20" sqref="C20"/>
    </sheetView>
  </sheetViews>
  <sheetFormatPr defaultRowHeight="15" x14ac:dyDescent="0.25"/>
  <cols>
    <col min="3" max="3" width="45.5703125" bestFit="1" customWidth="1"/>
    <col min="4" max="4" width="11.28515625" bestFit="1" customWidth="1"/>
    <col min="5" max="5" width="10.140625" bestFit="1" customWidth="1"/>
    <col min="7" max="7" width="12.42578125" bestFit="1" customWidth="1"/>
    <col min="8" max="8" width="10.140625" bestFit="1" customWidth="1"/>
    <col min="10" max="10" width="11.28515625" bestFit="1" customWidth="1"/>
    <col min="11" max="11" width="10.140625" bestFit="1" customWidth="1"/>
    <col min="14" max="14" width="11.7109375" bestFit="1" customWidth="1"/>
    <col min="15" max="15" width="11.7109375" style="27" bestFit="1" customWidth="1"/>
    <col min="16" max="16" width="12.85546875" style="27" customWidth="1"/>
    <col min="17" max="17" width="10.7109375" bestFit="1" customWidth="1"/>
    <col min="18" max="18" width="10.140625" bestFit="1" customWidth="1"/>
  </cols>
  <sheetData>
    <row r="3" spans="2:21" ht="16.5" thickBot="1" x14ac:dyDescent="0.3">
      <c r="B3" s="60"/>
      <c r="C3" s="60"/>
      <c r="D3" s="81"/>
      <c r="E3" s="81"/>
      <c r="F3" s="81"/>
      <c r="G3" s="81"/>
      <c r="H3" s="81"/>
      <c r="I3" s="81"/>
      <c r="J3" s="81"/>
      <c r="K3" s="174"/>
      <c r="L3" s="173" t="s">
        <v>188</v>
      </c>
    </row>
    <row r="4" spans="2:21" ht="24.95" customHeight="1" thickTop="1" x14ac:dyDescent="0.25">
      <c r="B4" s="389" t="s">
        <v>368</v>
      </c>
      <c r="C4" s="389"/>
      <c r="D4" s="389"/>
      <c r="E4" s="389"/>
      <c r="F4" s="389"/>
      <c r="G4" s="389"/>
      <c r="H4" s="389"/>
      <c r="I4" s="389"/>
      <c r="J4" s="389"/>
      <c r="K4" s="389"/>
      <c r="L4" s="389"/>
    </row>
    <row r="5" spans="2:21" ht="15.75" x14ac:dyDescent="0.25">
      <c r="B5" s="385" t="s">
        <v>177</v>
      </c>
      <c r="C5" s="387" t="s">
        <v>178</v>
      </c>
      <c r="D5" s="395" t="s">
        <v>111</v>
      </c>
      <c r="E5" s="395"/>
      <c r="F5" s="395"/>
      <c r="G5" s="387" t="s">
        <v>131</v>
      </c>
      <c r="H5" s="387"/>
      <c r="I5" s="387"/>
      <c r="J5" s="387" t="s">
        <v>143</v>
      </c>
      <c r="K5" s="387"/>
      <c r="L5" s="387"/>
    </row>
    <row r="6" spans="2:21" ht="15.75" x14ac:dyDescent="0.25">
      <c r="B6" s="385"/>
      <c r="C6" s="387"/>
      <c r="D6" s="97" t="s">
        <v>191</v>
      </c>
      <c r="E6" s="97" t="s">
        <v>84</v>
      </c>
      <c r="F6" s="97" t="s">
        <v>85</v>
      </c>
      <c r="G6" s="97" t="s">
        <v>191</v>
      </c>
      <c r="H6" s="97" t="s">
        <v>84</v>
      </c>
      <c r="I6" s="97" t="s">
        <v>85</v>
      </c>
      <c r="J6" s="97" t="s">
        <v>191</v>
      </c>
      <c r="K6" s="97" t="s">
        <v>84</v>
      </c>
      <c r="L6" s="97" t="s">
        <v>85</v>
      </c>
    </row>
    <row r="7" spans="2:21" s="41" customFormat="1" ht="12.75" x14ac:dyDescent="0.2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  <c r="L7" s="99">
        <v>11</v>
      </c>
    </row>
    <row r="8" spans="2:21" ht="20.100000000000001" customHeight="1" x14ac:dyDescent="0.25">
      <c r="B8" s="111" t="s">
        <v>59</v>
      </c>
      <c r="C8" s="357" t="s">
        <v>365</v>
      </c>
      <c r="D8" s="102">
        <v>22301920</v>
      </c>
      <c r="E8" s="102">
        <v>179478</v>
      </c>
      <c r="F8" s="103">
        <f>E8/D8*100</f>
        <v>0.80476479155157954</v>
      </c>
      <c r="G8" s="102">
        <v>24029210</v>
      </c>
      <c r="H8" s="102">
        <v>166312</v>
      </c>
      <c r="I8" s="103">
        <f>H8/G8*100</f>
        <v>0.69212429372417983</v>
      </c>
      <c r="J8" s="102">
        <v>25240962</v>
      </c>
      <c r="K8" s="102">
        <v>174913</v>
      </c>
      <c r="L8" s="103">
        <f>K8/J8*100</f>
        <v>0.69297279556936064</v>
      </c>
      <c r="M8" s="15"/>
      <c r="N8" s="26"/>
      <c r="O8" s="26"/>
      <c r="P8" s="15"/>
      <c r="Q8" s="15"/>
    </row>
    <row r="9" spans="2:21" ht="20.100000000000001" customHeight="1" x14ac:dyDescent="0.25">
      <c r="B9" s="111" t="s">
        <v>60</v>
      </c>
      <c r="C9" s="357" t="s">
        <v>366</v>
      </c>
      <c r="D9" s="102">
        <v>1645274</v>
      </c>
      <c r="E9" s="102">
        <v>204681</v>
      </c>
      <c r="F9" s="103">
        <f t="shared" ref="F9:F16" si="0">E9/D9*100</f>
        <v>12.440541818566391</v>
      </c>
      <c r="G9" s="102">
        <v>1387627</v>
      </c>
      <c r="H9" s="102">
        <v>160138</v>
      </c>
      <c r="I9" s="103">
        <f t="shared" ref="I9:I16" si="1">H9/G9*100</f>
        <v>11.540421165053722</v>
      </c>
      <c r="J9" s="102">
        <v>1550710</v>
      </c>
      <c r="K9" s="102">
        <v>176701</v>
      </c>
      <c r="L9" s="103">
        <f t="shared" ref="L9:L16" si="2">K9/J9*100</f>
        <v>11.394844941994313</v>
      </c>
      <c r="M9" s="15"/>
      <c r="N9" s="26"/>
      <c r="O9" s="26"/>
      <c r="P9" s="15"/>
      <c r="Q9" s="15"/>
      <c r="R9" s="15"/>
    </row>
    <row r="10" spans="2:21" ht="20.100000000000001" customHeight="1" x14ac:dyDescent="0.25">
      <c r="B10" s="111" t="s">
        <v>61</v>
      </c>
      <c r="C10" s="357" t="s">
        <v>367</v>
      </c>
      <c r="D10" s="102">
        <v>1017814</v>
      </c>
      <c r="E10" s="102">
        <v>795903</v>
      </c>
      <c r="F10" s="103">
        <f t="shared" si="0"/>
        <v>78.19729341510336</v>
      </c>
      <c r="G10" s="102">
        <v>1057371</v>
      </c>
      <c r="H10" s="102">
        <v>825929</v>
      </c>
      <c r="I10" s="103">
        <f t="shared" si="1"/>
        <v>78.111561599476445</v>
      </c>
      <c r="J10" s="102">
        <v>830412</v>
      </c>
      <c r="K10" s="102">
        <v>696335</v>
      </c>
      <c r="L10" s="103">
        <f t="shared" si="2"/>
        <v>83.854159140282164</v>
      </c>
      <c r="M10" s="15"/>
      <c r="N10" s="26"/>
      <c r="O10" s="26"/>
      <c r="P10" s="15"/>
      <c r="Q10" s="15"/>
      <c r="R10" s="15"/>
      <c r="T10" s="15"/>
      <c r="U10" s="15"/>
    </row>
    <row r="11" spans="2:21" ht="20.100000000000001" customHeight="1" x14ac:dyDescent="0.25">
      <c r="B11" s="400" t="s">
        <v>369</v>
      </c>
      <c r="C11" s="400"/>
      <c r="D11" s="105">
        <f>SUM(D8:D10)</f>
        <v>24965008</v>
      </c>
      <c r="E11" s="105">
        <f>SUM(E8:E10)</f>
        <v>1180062</v>
      </c>
      <c r="F11" s="172">
        <f t="shared" si="0"/>
        <v>4.726864097139484</v>
      </c>
      <c r="G11" s="105">
        <f>SUM(G8:G10)</f>
        <v>26474208</v>
      </c>
      <c r="H11" s="105">
        <f>SUM(H8:H10)</f>
        <v>1152379</v>
      </c>
      <c r="I11" s="172">
        <f t="shared" si="1"/>
        <v>4.3528365418901291</v>
      </c>
      <c r="J11" s="105">
        <f>SUM(J8:J10)</f>
        <v>27622084</v>
      </c>
      <c r="K11" s="105">
        <f>SUM(K8:K10)</f>
        <v>1047949</v>
      </c>
      <c r="L11" s="172">
        <f t="shared" si="2"/>
        <v>3.7938810120192237</v>
      </c>
      <c r="M11" s="15"/>
      <c r="N11" s="26"/>
      <c r="O11" s="26"/>
      <c r="P11" s="15"/>
      <c r="Q11" s="15"/>
      <c r="R11" s="15"/>
      <c r="T11" s="15"/>
      <c r="U11" s="15"/>
    </row>
    <row r="12" spans="2:21" ht="20.100000000000001" customHeight="1" x14ac:dyDescent="0.25">
      <c r="B12" s="111" t="s">
        <v>62</v>
      </c>
      <c r="C12" s="66" t="s">
        <v>86</v>
      </c>
      <c r="D12" s="102">
        <v>3440487</v>
      </c>
      <c r="E12" s="102">
        <v>21343</v>
      </c>
      <c r="F12" s="103">
        <f t="shared" si="0"/>
        <v>0.62034822395782918</v>
      </c>
      <c r="G12" s="102">
        <v>3603792</v>
      </c>
      <c r="H12" s="102">
        <v>20660</v>
      </c>
      <c r="I12" s="103">
        <f>H12/G12*100</f>
        <v>0.57328502865870179</v>
      </c>
      <c r="J12" s="102">
        <v>4035724</v>
      </c>
      <c r="K12" s="102">
        <v>26448</v>
      </c>
      <c r="L12" s="103">
        <f>K12/J12*100</f>
        <v>0.65534709509371802</v>
      </c>
      <c r="M12" s="15"/>
      <c r="N12" s="26"/>
      <c r="O12" s="26"/>
      <c r="P12" s="15"/>
      <c r="Q12" s="26"/>
      <c r="R12" s="15"/>
      <c r="T12" s="15"/>
      <c r="U12" s="15"/>
    </row>
    <row r="13" spans="2:21" ht="20.100000000000001" customHeight="1" x14ac:dyDescent="0.25">
      <c r="B13" s="111" t="s">
        <v>63</v>
      </c>
      <c r="C13" s="66" t="s">
        <v>87</v>
      </c>
      <c r="D13" s="102">
        <v>443246</v>
      </c>
      <c r="E13" s="102">
        <v>34354</v>
      </c>
      <c r="F13" s="103">
        <f t="shared" si="0"/>
        <v>7.750549356339369</v>
      </c>
      <c r="G13" s="102">
        <v>309101</v>
      </c>
      <c r="H13" s="102">
        <v>25536</v>
      </c>
      <c r="I13" s="103">
        <f t="shared" si="1"/>
        <v>8.2613773491512479</v>
      </c>
      <c r="J13" s="102">
        <v>358721</v>
      </c>
      <c r="K13" s="151">
        <v>38984</v>
      </c>
      <c r="L13" s="103">
        <f t="shared" si="2"/>
        <v>10.867498696758762</v>
      </c>
      <c r="M13" s="15"/>
      <c r="N13" s="26"/>
      <c r="O13" s="26"/>
      <c r="P13" s="15"/>
      <c r="Q13" s="26"/>
      <c r="R13" s="15"/>
      <c r="T13" s="15"/>
      <c r="U13" s="15"/>
    </row>
    <row r="14" spans="2:21" ht="20.100000000000001" customHeight="1" x14ac:dyDescent="0.25">
      <c r="B14" s="111" t="s">
        <v>64</v>
      </c>
      <c r="C14" s="66" t="s">
        <v>88</v>
      </c>
      <c r="D14" s="102">
        <v>6002</v>
      </c>
      <c r="E14" s="102">
        <v>3323</v>
      </c>
      <c r="F14" s="103">
        <f t="shared" si="0"/>
        <v>55.364878373875371</v>
      </c>
      <c r="G14" s="102">
        <v>7086</v>
      </c>
      <c r="H14" s="102">
        <v>3485</v>
      </c>
      <c r="I14" s="103">
        <f t="shared" si="1"/>
        <v>49.181484617555746</v>
      </c>
      <c r="J14" s="102">
        <v>10470</v>
      </c>
      <c r="K14" s="102">
        <v>7259</v>
      </c>
      <c r="L14" s="103">
        <f>K14/J14*100</f>
        <v>69.331423113658076</v>
      </c>
      <c r="M14" s="15"/>
      <c r="N14" s="26"/>
      <c r="O14" s="26"/>
      <c r="P14" s="15"/>
      <c r="Q14" s="26"/>
      <c r="R14" s="15"/>
      <c r="T14" s="15"/>
      <c r="U14" s="15"/>
    </row>
    <row r="15" spans="2:21" ht="20.100000000000001" customHeight="1" x14ac:dyDescent="0.25">
      <c r="B15" s="400" t="s">
        <v>370</v>
      </c>
      <c r="C15" s="400"/>
      <c r="D15" s="105">
        <f>SUM(D12:D14)</f>
        <v>3889735</v>
      </c>
      <c r="E15" s="105">
        <f t="shared" ref="E15" si="3">SUM(E12:E14)</f>
        <v>59020</v>
      </c>
      <c r="F15" s="172">
        <f t="shared" si="0"/>
        <v>1.5173270158506942</v>
      </c>
      <c r="G15" s="105">
        <f>SUM(G12:G14)</f>
        <v>3919979</v>
      </c>
      <c r="H15" s="105">
        <f t="shared" ref="H15" si="4">SUM(H12:H14)</f>
        <v>49681</v>
      </c>
      <c r="I15" s="172">
        <f t="shared" si="1"/>
        <v>1.2673792385112266</v>
      </c>
      <c r="J15" s="105">
        <f>SUM(J12:J14)</f>
        <v>4404915</v>
      </c>
      <c r="K15" s="105">
        <f>SUM(K12:K14)</f>
        <v>72691</v>
      </c>
      <c r="L15" s="172">
        <f t="shared" si="2"/>
        <v>1.6502248056999964</v>
      </c>
      <c r="M15" s="15"/>
      <c r="N15" s="26"/>
      <c r="O15" s="26"/>
      <c r="P15" s="15"/>
      <c r="Q15" s="26"/>
      <c r="R15" s="15"/>
      <c r="T15" s="15"/>
      <c r="U15" s="15"/>
    </row>
    <row r="16" spans="2:21" ht="21" customHeight="1" x14ac:dyDescent="0.25">
      <c r="B16" s="400" t="s">
        <v>363</v>
      </c>
      <c r="C16" s="400"/>
      <c r="D16" s="144">
        <f>D11+D15</f>
        <v>28854743</v>
      </c>
      <c r="E16" s="144">
        <f>E11+E15</f>
        <v>1239082</v>
      </c>
      <c r="F16" s="172">
        <f t="shared" si="0"/>
        <v>4.294205635447871</v>
      </c>
      <c r="G16" s="144">
        <f>G11+G15</f>
        <v>30394187</v>
      </c>
      <c r="H16" s="144">
        <f>H11+H15</f>
        <v>1202060</v>
      </c>
      <c r="I16" s="172">
        <f t="shared" si="1"/>
        <v>3.9549009815594012</v>
      </c>
      <c r="J16" s="144">
        <f>J11+J15</f>
        <v>32026999</v>
      </c>
      <c r="K16" s="144">
        <f>K11+K15</f>
        <v>1120640</v>
      </c>
      <c r="L16" s="172">
        <f t="shared" si="2"/>
        <v>3.4990477877743085</v>
      </c>
      <c r="M16" s="15"/>
      <c r="N16" s="26"/>
      <c r="O16" s="26"/>
      <c r="P16" s="15"/>
      <c r="Q16" s="26"/>
      <c r="R16" s="15"/>
      <c r="T16" s="15"/>
      <c r="U16" s="15"/>
    </row>
    <row r="17" spans="4:14" x14ac:dyDescent="0.25">
      <c r="N17" s="26"/>
    </row>
    <row r="18" spans="4:14" x14ac:dyDescent="0.25">
      <c r="J18" s="15"/>
    </row>
    <row r="19" spans="4:14" x14ac:dyDescent="0.25">
      <c r="D19" s="15"/>
      <c r="E19" s="15"/>
      <c r="G19" s="15"/>
      <c r="H19" s="15"/>
      <c r="K19" s="15"/>
    </row>
    <row r="20" spans="4:14" x14ac:dyDescent="0.25">
      <c r="D20" s="15"/>
      <c r="G20" s="15"/>
      <c r="H20" s="15"/>
      <c r="I20" s="15"/>
      <c r="J20" s="15"/>
      <c r="K20" s="15"/>
    </row>
    <row r="21" spans="4:14" x14ac:dyDescent="0.25">
      <c r="J21" s="24"/>
      <c r="K21" s="26"/>
    </row>
  </sheetData>
  <mergeCells count="9">
    <mergeCell ref="B5:B6"/>
    <mergeCell ref="B4:L4"/>
    <mergeCell ref="B11:C11"/>
    <mergeCell ref="B15:C15"/>
    <mergeCell ref="B16:C16"/>
    <mergeCell ref="C5:C6"/>
    <mergeCell ref="D5:F5"/>
    <mergeCell ref="G5:I5"/>
    <mergeCell ref="J5:L5"/>
  </mergeCells>
  <pageMargins left="0.7" right="0.7" top="0.75" bottom="0.75" header="0.3" footer="0.3"/>
  <pageSetup scale="82" fitToHeight="0" orientation="landscape" r:id="rId1"/>
  <ignoredErrors>
    <ignoredError sqref="D11:E11 G11:H11 J11:K11" formulaRange="1"/>
    <ignoredError sqref="I11 F11 F15 F16 I16 I15" formula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3:Q21"/>
  <sheetViews>
    <sheetView workbookViewId="0">
      <selection activeCell="C22" sqref="C22"/>
    </sheetView>
  </sheetViews>
  <sheetFormatPr defaultRowHeight="15" x14ac:dyDescent="0.25"/>
  <cols>
    <col min="3" max="3" width="34.42578125" customWidth="1"/>
    <col min="4" max="4" width="13.85546875" customWidth="1"/>
    <col min="5" max="5" width="10.7109375" customWidth="1"/>
    <col min="6" max="6" width="13.7109375" customWidth="1"/>
    <col min="7" max="7" width="10.140625" customWidth="1"/>
    <col min="8" max="8" width="13.7109375" customWidth="1"/>
    <col min="9" max="9" width="9.7109375" customWidth="1"/>
    <col min="10" max="10" width="11.28515625" customWidth="1"/>
    <col min="13" max="13" width="10.28515625" customWidth="1"/>
    <col min="15" max="15" width="10.140625" bestFit="1" customWidth="1"/>
    <col min="17" max="17" width="10.140625" bestFit="1" customWidth="1"/>
  </cols>
  <sheetData>
    <row r="3" spans="2:17" ht="16.5" thickBot="1" x14ac:dyDescent="0.3">
      <c r="B3" s="60"/>
      <c r="C3" s="60"/>
      <c r="D3" s="81"/>
      <c r="E3" s="81"/>
      <c r="F3" s="81"/>
      <c r="G3" s="81"/>
      <c r="H3" s="81"/>
      <c r="I3" s="81"/>
      <c r="J3" s="81"/>
      <c r="K3" s="173" t="s">
        <v>188</v>
      </c>
    </row>
    <row r="4" spans="2:17" ht="24.95" customHeight="1" thickTop="1" x14ac:dyDescent="0.25">
      <c r="B4" s="389" t="s">
        <v>371</v>
      </c>
      <c r="C4" s="389"/>
      <c r="D4" s="389"/>
      <c r="E4" s="389"/>
      <c r="F4" s="389"/>
      <c r="G4" s="389"/>
      <c r="H4" s="389"/>
      <c r="I4" s="389"/>
      <c r="J4" s="389"/>
      <c r="K4" s="389"/>
    </row>
    <row r="5" spans="2:17" ht="15.75" x14ac:dyDescent="0.25">
      <c r="B5" s="385" t="s">
        <v>177</v>
      </c>
      <c r="C5" s="387" t="s">
        <v>285</v>
      </c>
      <c r="D5" s="387" t="s">
        <v>111</v>
      </c>
      <c r="E5" s="387"/>
      <c r="F5" s="387" t="s">
        <v>131</v>
      </c>
      <c r="G5" s="387"/>
      <c r="H5" s="387" t="s">
        <v>143</v>
      </c>
      <c r="I5" s="387"/>
      <c r="J5" s="387" t="s">
        <v>189</v>
      </c>
      <c r="K5" s="387"/>
    </row>
    <row r="6" spans="2:17" ht="15.75" customHeight="1" x14ac:dyDescent="0.25">
      <c r="B6" s="385"/>
      <c r="C6" s="387"/>
      <c r="D6" s="339" t="s">
        <v>191</v>
      </c>
      <c r="E6" s="339" t="s">
        <v>192</v>
      </c>
      <c r="F6" s="339" t="s">
        <v>191</v>
      </c>
      <c r="G6" s="339" t="s">
        <v>192</v>
      </c>
      <c r="H6" s="339" t="s">
        <v>191</v>
      </c>
      <c r="I6" s="339" t="s">
        <v>192</v>
      </c>
      <c r="J6" s="130" t="s">
        <v>98</v>
      </c>
      <c r="K6" s="130" t="s">
        <v>99</v>
      </c>
    </row>
    <row r="7" spans="2:17" s="42" customFormat="1" ht="15.75" customHeight="1" x14ac:dyDescent="0.2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175">
        <v>10</v>
      </c>
    </row>
    <row r="8" spans="2:17" ht="15.75" x14ac:dyDescent="0.25">
      <c r="B8" s="111" t="s">
        <v>59</v>
      </c>
      <c r="C8" s="340" t="s">
        <v>287</v>
      </c>
      <c r="D8" s="102">
        <v>199032</v>
      </c>
      <c r="E8" s="103">
        <f>D8/D$15*100</f>
        <v>1.3047299476074543</v>
      </c>
      <c r="F8" s="102">
        <v>223252</v>
      </c>
      <c r="G8" s="103">
        <f>F8/F$15*100</f>
        <v>1.4049115898472715</v>
      </c>
      <c r="H8" s="160">
        <v>244803</v>
      </c>
      <c r="I8" s="103">
        <f>H8/H$15*100</f>
        <v>1.4824858973292994</v>
      </c>
      <c r="J8" s="104">
        <f>F8/D8*100</f>
        <v>112.16889746372442</v>
      </c>
      <c r="K8" s="104">
        <f>H8/F8*100</f>
        <v>109.65321699245696</v>
      </c>
      <c r="M8" s="15"/>
      <c r="N8" s="26"/>
      <c r="O8" s="15"/>
      <c r="Q8" s="15"/>
    </row>
    <row r="9" spans="2:17" ht="16.5" customHeight="1" x14ac:dyDescent="0.25">
      <c r="B9" s="111" t="s">
        <v>60</v>
      </c>
      <c r="C9" s="340" t="s">
        <v>288</v>
      </c>
      <c r="D9" s="102">
        <v>395157</v>
      </c>
      <c r="E9" s="103">
        <f t="shared" ref="E9:E14" si="0">D9/D$15*100</f>
        <v>2.5904034120479058</v>
      </c>
      <c r="F9" s="102">
        <v>406525</v>
      </c>
      <c r="G9" s="103">
        <f t="shared" ref="G9:G14" si="1">F9/F$15*100</f>
        <v>2.5582377047581302</v>
      </c>
      <c r="H9" s="160">
        <v>452504</v>
      </c>
      <c r="I9" s="103">
        <f t="shared" ref="I9:I14" si="2">H9/H$15*100</f>
        <v>2.7402883072719582</v>
      </c>
      <c r="J9" s="104">
        <f t="shared" ref="J9:J15" si="3">F9/D9*100</f>
        <v>102.87683123416768</v>
      </c>
      <c r="K9" s="104">
        <f t="shared" ref="K9:K14" si="4">H9/F9*100</f>
        <v>111.31025152204661</v>
      </c>
      <c r="M9" s="15"/>
      <c r="N9" s="26"/>
      <c r="O9" s="15"/>
      <c r="Q9" s="15"/>
    </row>
    <row r="10" spans="2:17" ht="16.5" customHeight="1" x14ac:dyDescent="0.25">
      <c r="B10" s="111" t="s">
        <v>105</v>
      </c>
      <c r="C10" s="340" t="s">
        <v>289</v>
      </c>
      <c r="D10" s="102">
        <v>6500322</v>
      </c>
      <c r="E10" s="103">
        <f t="shared" si="0"/>
        <v>42.612066313414843</v>
      </c>
      <c r="F10" s="102">
        <v>6616261</v>
      </c>
      <c r="G10" s="103">
        <f t="shared" si="1"/>
        <v>41.635737912110528</v>
      </c>
      <c r="H10" s="160">
        <v>7028386</v>
      </c>
      <c r="I10" s="103">
        <f t="shared" si="2"/>
        <v>42.562726461631122</v>
      </c>
      <c r="J10" s="104">
        <f t="shared" si="3"/>
        <v>101.78358856684331</v>
      </c>
      <c r="K10" s="104">
        <f t="shared" si="4"/>
        <v>106.22897131778811</v>
      </c>
      <c r="M10" s="15"/>
      <c r="N10" s="26"/>
      <c r="O10" s="15"/>
      <c r="Q10" s="15"/>
    </row>
    <row r="11" spans="2:17" ht="15.75" x14ac:dyDescent="0.25">
      <c r="B11" s="111" t="s">
        <v>62</v>
      </c>
      <c r="C11" s="340" t="s">
        <v>290</v>
      </c>
      <c r="D11" s="102">
        <v>772554</v>
      </c>
      <c r="E11" s="103">
        <f t="shared" si="0"/>
        <v>5.064383314964072</v>
      </c>
      <c r="F11" s="102">
        <v>917784</v>
      </c>
      <c r="G11" s="103">
        <f t="shared" si="1"/>
        <v>5.7755602573611355</v>
      </c>
      <c r="H11" s="160">
        <v>660333</v>
      </c>
      <c r="I11" s="103">
        <f t="shared" si="2"/>
        <v>3.9988658637400207</v>
      </c>
      <c r="J11" s="104">
        <f t="shared" si="3"/>
        <v>118.79868591710094</v>
      </c>
      <c r="K11" s="104">
        <f t="shared" si="4"/>
        <v>71.948628435448867</v>
      </c>
      <c r="M11" s="15"/>
      <c r="N11" s="26"/>
      <c r="O11" s="26"/>
      <c r="Q11" s="15"/>
    </row>
    <row r="12" spans="2:17" ht="15.75" x14ac:dyDescent="0.25">
      <c r="B12" s="111" t="s">
        <v>63</v>
      </c>
      <c r="C12" s="340" t="s">
        <v>291</v>
      </c>
      <c r="D12" s="102">
        <v>83921</v>
      </c>
      <c r="E12" s="103">
        <f t="shared" si="0"/>
        <v>0.55013385753630151</v>
      </c>
      <c r="F12" s="102">
        <v>91038</v>
      </c>
      <c r="G12" s="103">
        <f t="shared" si="1"/>
        <v>0.57289673246607387</v>
      </c>
      <c r="H12" s="160">
        <v>86148</v>
      </c>
      <c r="I12" s="103">
        <f t="shared" si="2"/>
        <v>0.52169783492491706</v>
      </c>
      <c r="J12" s="104">
        <f t="shared" si="3"/>
        <v>108.48059484515198</v>
      </c>
      <c r="K12" s="104">
        <f t="shared" si="4"/>
        <v>94.628616621630528</v>
      </c>
      <c r="M12" s="15"/>
      <c r="N12" s="26"/>
      <c r="O12" s="15"/>
      <c r="Q12" s="15"/>
    </row>
    <row r="13" spans="2:17" ht="15.75" x14ac:dyDescent="0.25">
      <c r="B13" s="111" t="s">
        <v>64</v>
      </c>
      <c r="C13" s="340" t="s">
        <v>292</v>
      </c>
      <c r="D13" s="102">
        <v>7281540</v>
      </c>
      <c r="E13" s="103">
        <f t="shared" si="0"/>
        <v>47.733245421347235</v>
      </c>
      <c r="F13" s="102">
        <v>7613327</v>
      </c>
      <c r="G13" s="103">
        <f t="shared" si="1"/>
        <v>47.910215091453416</v>
      </c>
      <c r="H13" s="160">
        <v>8022374</v>
      </c>
      <c r="I13" s="103">
        <f t="shared" si="2"/>
        <v>48.58215102797449</v>
      </c>
      <c r="J13" s="104">
        <f t="shared" si="3"/>
        <v>104.55654985071838</v>
      </c>
      <c r="K13" s="104">
        <f t="shared" si="4"/>
        <v>105.37277592306229</v>
      </c>
      <c r="M13" s="15"/>
      <c r="N13" s="26"/>
      <c r="O13" s="15"/>
      <c r="Q13" s="15"/>
    </row>
    <row r="14" spans="2:17" ht="15.75" x14ac:dyDescent="0.25">
      <c r="B14" s="111" t="s">
        <v>65</v>
      </c>
      <c r="C14" s="340" t="s">
        <v>293</v>
      </c>
      <c r="D14" s="102">
        <v>22125</v>
      </c>
      <c r="E14" s="103">
        <f t="shared" si="0"/>
        <v>0.14503773308219245</v>
      </c>
      <c r="F14" s="102">
        <v>22635</v>
      </c>
      <c r="G14" s="103">
        <f t="shared" si="1"/>
        <v>0.14244071200344449</v>
      </c>
      <c r="H14" s="160">
        <v>18459</v>
      </c>
      <c r="I14" s="103">
        <f t="shared" si="2"/>
        <v>0.11178460712818689</v>
      </c>
      <c r="J14" s="104">
        <f t="shared" si="3"/>
        <v>102.30508474576271</v>
      </c>
      <c r="K14" s="104">
        <f t="shared" si="4"/>
        <v>81.550695825049701</v>
      </c>
      <c r="M14" s="15"/>
      <c r="N14" s="26"/>
      <c r="O14" s="15"/>
      <c r="Q14" s="15"/>
    </row>
    <row r="15" spans="2:17" ht="15.75" x14ac:dyDescent="0.25">
      <c r="B15" s="387" t="s">
        <v>179</v>
      </c>
      <c r="C15" s="387"/>
      <c r="D15" s="105">
        <f t="shared" ref="D15:I15" si="5">SUM(D8:D14)</f>
        <v>15254651</v>
      </c>
      <c r="E15" s="106">
        <f t="shared" si="5"/>
        <v>100.00000000000001</v>
      </c>
      <c r="F15" s="105">
        <f t="shared" si="5"/>
        <v>15890822</v>
      </c>
      <c r="G15" s="106">
        <f t="shared" si="5"/>
        <v>100.00000000000001</v>
      </c>
      <c r="H15" s="105">
        <f t="shared" si="5"/>
        <v>16513007</v>
      </c>
      <c r="I15" s="106">
        <f t="shared" si="5"/>
        <v>100</v>
      </c>
      <c r="J15" s="106">
        <f t="shared" si="3"/>
        <v>104.17034122904549</v>
      </c>
      <c r="K15" s="106">
        <f>H15/F15*100</f>
        <v>103.91537328905956</v>
      </c>
      <c r="M15" s="15"/>
      <c r="N15" s="26"/>
      <c r="O15" s="26"/>
      <c r="Q15" s="15"/>
    </row>
    <row r="16" spans="2:17" x14ac:dyDescent="0.25">
      <c r="M16" s="15"/>
      <c r="N16" s="15"/>
    </row>
    <row r="17" spans="6:13" x14ac:dyDescent="0.25">
      <c r="F17" s="15"/>
      <c r="H17" s="15"/>
      <c r="M17" s="26"/>
    </row>
    <row r="19" spans="6:13" x14ac:dyDescent="0.25">
      <c r="F19" s="15"/>
      <c r="H19" s="15"/>
    </row>
    <row r="20" spans="6:13" x14ac:dyDescent="0.25">
      <c r="H20" s="26"/>
      <c r="J20" s="15"/>
    </row>
    <row r="21" spans="6:13" x14ac:dyDescent="0.25">
      <c r="J21" s="15"/>
    </row>
  </sheetData>
  <mergeCells count="8">
    <mergeCell ref="B4:K4"/>
    <mergeCell ref="B5:B6"/>
    <mergeCell ref="J5:K5"/>
    <mergeCell ref="B15:C15"/>
    <mergeCell ref="C5:C6"/>
    <mergeCell ref="D5:E5"/>
    <mergeCell ref="F5:G5"/>
    <mergeCell ref="H5:I5"/>
  </mergeCells>
  <pageMargins left="0.7" right="0.7" top="0.75" bottom="0.75" header="0.3" footer="0.3"/>
  <pageSetup orientation="portrait" r:id="rId1"/>
  <ignoredErrors>
    <ignoredError sqref="D15 F15 H15" formulaRange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3:P19"/>
  <sheetViews>
    <sheetView workbookViewId="0">
      <selection activeCell="C19" sqref="C19"/>
    </sheetView>
  </sheetViews>
  <sheetFormatPr defaultRowHeight="15" x14ac:dyDescent="0.25"/>
  <cols>
    <col min="2" max="2" width="8.140625" customWidth="1"/>
    <col min="3" max="3" width="34" customWidth="1"/>
    <col min="4" max="4" width="14.5703125" customWidth="1"/>
    <col min="5" max="5" width="14.85546875" customWidth="1"/>
    <col min="6" max="6" width="15.140625" customWidth="1"/>
    <col min="7" max="7" width="14.5703125" customWidth="1"/>
    <col min="8" max="8" width="15.140625" customWidth="1"/>
    <col min="9" max="9" width="14.85546875" customWidth="1"/>
    <col min="10" max="10" width="11.85546875" customWidth="1"/>
    <col min="11" max="11" width="10.5703125" customWidth="1"/>
    <col min="12" max="12" width="9.140625" customWidth="1"/>
    <col min="15" max="15" width="10.140625" bestFit="1" customWidth="1"/>
  </cols>
  <sheetData>
    <row r="3" spans="2:16" ht="16.5" thickBot="1" x14ac:dyDescent="0.3">
      <c r="B3" s="60"/>
      <c r="C3" s="176"/>
      <c r="D3" s="81"/>
      <c r="E3" s="81"/>
      <c r="F3" s="81"/>
      <c r="G3" s="81"/>
      <c r="H3" s="81"/>
      <c r="I3" s="81"/>
      <c r="J3" s="81"/>
      <c r="K3" s="81"/>
      <c r="L3" s="173" t="s">
        <v>188</v>
      </c>
    </row>
    <row r="4" spans="2:16" ht="24.95" customHeight="1" thickTop="1" x14ac:dyDescent="0.25">
      <c r="B4" s="389" t="s">
        <v>372</v>
      </c>
      <c r="C4" s="389"/>
      <c r="D4" s="389"/>
      <c r="E4" s="389"/>
      <c r="F4" s="389"/>
      <c r="G4" s="389"/>
      <c r="H4" s="389"/>
      <c r="I4" s="389"/>
      <c r="J4" s="389"/>
      <c r="K4" s="389"/>
      <c r="L4" s="389"/>
    </row>
    <row r="5" spans="2:16" ht="15.95" customHeight="1" x14ac:dyDescent="0.25">
      <c r="B5" s="385" t="s">
        <v>177</v>
      </c>
      <c r="C5" s="387" t="s">
        <v>285</v>
      </c>
      <c r="D5" s="387" t="s">
        <v>131</v>
      </c>
      <c r="E5" s="387"/>
      <c r="F5" s="387"/>
      <c r="G5" s="387" t="s">
        <v>143</v>
      </c>
      <c r="H5" s="387"/>
      <c r="I5" s="387"/>
      <c r="J5" s="387" t="s">
        <v>189</v>
      </c>
      <c r="K5" s="387"/>
      <c r="L5" s="387"/>
    </row>
    <row r="6" spans="2:16" ht="15.95" customHeight="1" x14ac:dyDescent="0.25">
      <c r="B6" s="385"/>
      <c r="C6" s="387"/>
      <c r="D6" s="339" t="s">
        <v>373</v>
      </c>
      <c r="E6" s="339" t="s">
        <v>374</v>
      </c>
      <c r="F6" s="398" t="s">
        <v>375</v>
      </c>
      <c r="G6" s="339" t="s">
        <v>373</v>
      </c>
      <c r="H6" s="339" t="s">
        <v>374</v>
      </c>
      <c r="I6" s="398" t="s">
        <v>375</v>
      </c>
      <c r="J6" s="401" t="s">
        <v>106</v>
      </c>
      <c r="K6" s="401" t="s">
        <v>100</v>
      </c>
      <c r="L6" s="401" t="s">
        <v>107</v>
      </c>
    </row>
    <row r="7" spans="2:16" ht="15.95" customHeight="1" x14ac:dyDescent="0.25">
      <c r="B7" s="385"/>
      <c r="C7" s="387"/>
      <c r="D7" s="339" t="s">
        <v>376</v>
      </c>
      <c r="E7" s="339" t="s">
        <v>377</v>
      </c>
      <c r="F7" s="398"/>
      <c r="G7" s="339" t="s">
        <v>376</v>
      </c>
      <c r="H7" s="339" t="s">
        <v>377</v>
      </c>
      <c r="I7" s="398"/>
      <c r="J7" s="401"/>
      <c r="K7" s="401"/>
      <c r="L7" s="401"/>
    </row>
    <row r="8" spans="2:16" x14ac:dyDescent="0.25">
      <c r="B8" s="98">
        <v>1</v>
      </c>
      <c r="C8" s="99">
        <v>2</v>
      </c>
      <c r="D8" s="99">
        <v>3</v>
      </c>
      <c r="E8" s="99">
        <v>4</v>
      </c>
      <c r="F8" s="99">
        <v>5</v>
      </c>
      <c r="G8" s="99">
        <v>6</v>
      </c>
      <c r="H8" s="99">
        <v>7</v>
      </c>
      <c r="I8" s="99">
        <v>8</v>
      </c>
      <c r="J8" s="99">
        <v>9</v>
      </c>
      <c r="K8" s="99">
        <v>10</v>
      </c>
      <c r="L8" s="99">
        <v>11</v>
      </c>
    </row>
    <row r="9" spans="2:16" ht="15.95" customHeight="1" x14ac:dyDescent="0.25">
      <c r="B9" s="111" t="s">
        <v>59</v>
      </c>
      <c r="C9" s="340" t="s">
        <v>287</v>
      </c>
      <c r="D9" s="102">
        <v>4481</v>
      </c>
      <c r="E9" s="102">
        <v>218670</v>
      </c>
      <c r="F9" s="102">
        <v>101</v>
      </c>
      <c r="G9" s="102">
        <v>5388</v>
      </c>
      <c r="H9" s="102">
        <v>239362</v>
      </c>
      <c r="I9" s="102">
        <v>53</v>
      </c>
      <c r="J9" s="107">
        <f>G9/D9*100</f>
        <v>120.24101762999331</v>
      </c>
      <c r="K9" s="107">
        <f>H9/E9*100</f>
        <v>109.46266063017332</v>
      </c>
      <c r="L9" s="107">
        <f>I9/F9*100</f>
        <v>52.475247524752476</v>
      </c>
      <c r="N9" s="15"/>
      <c r="O9" s="15"/>
    </row>
    <row r="10" spans="2:16" ht="15.95" customHeight="1" x14ac:dyDescent="0.25">
      <c r="B10" s="111" t="s">
        <v>60</v>
      </c>
      <c r="C10" s="340" t="s">
        <v>288</v>
      </c>
      <c r="D10" s="102">
        <v>53308</v>
      </c>
      <c r="E10" s="102">
        <v>349648</v>
      </c>
      <c r="F10" s="102">
        <v>3569</v>
      </c>
      <c r="G10" s="102">
        <v>83815</v>
      </c>
      <c r="H10" s="102">
        <v>365781</v>
      </c>
      <c r="I10" s="102">
        <v>2908</v>
      </c>
      <c r="J10" s="107">
        <f t="shared" ref="J10:J16" si="0">G10/D10*100</f>
        <v>157.22780820889923</v>
      </c>
      <c r="K10" s="107">
        <f t="shared" ref="K10:K16" si="1">H10/E10*100</f>
        <v>104.61406900654373</v>
      </c>
      <c r="L10" s="107">
        <f t="shared" ref="L10:L16" si="2">I10/F10*100</f>
        <v>81.479405996077332</v>
      </c>
      <c r="N10" s="15"/>
      <c r="O10" s="15"/>
      <c r="P10" s="15"/>
    </row>
    <row r="11" spans="2:16" ht="15.95" customHeight="1" x14ac:dyDescent="0.25">
      <c r="B11" s="111" t="s">
        <v>61</v>
      </c>
      <c r="C11" s="340" t="s">
        <v>289</v>
      </c>
      <c r="D11" s="102">
        <v>2305244</v>
      </c>
      <c r="E11" s="102">
        <v>3836967</v>
      </c>
      <c r="F11" s="102">
        <v>474050</v>
      </c>
      <c r="G11" s="102">
        <v>2541376</v>
      </c>
      <c r="H11" s="102">
        <v>4127079</v>
      </c>
      <c r="I11" s="102">
        <v>359931</v>
      </c>
      <c r="J11" s="107">
        <f t="shared" si="0"/>
        <v>110.24325407635808</v>
      </c>
      <c r="K11" s="107">
        <f t="shared" si="1"/>
        <v>107.56097198646744</v>
      </c>
      <c r="L11" s="107">
        <f t="shared" si="2"/>
        <v>75.926800970361768</v>
      </c>
      <c r="N11" s="15"/>
      <c r="O11" s="15"/>
      <c r="P11" s="15"/>
    </row>
    <row r="12" spans="2:16" ht="15.95" customHeight="1" x14ac:dyDescent="0.25">
      <c r="B12" s="111" t="s">
        <v>62</v>
      </c>
      <c r="C12" s="340" t="s">
        <v>290</v>
      </c>
      <c r="D12" s="102">
        <v>917783</v>
      </c>
      <c r="E12" s="102">
        <v>0</v>
      </c>
      <c r="F12" s="102">
        <v>1</v>
      </c>
      <c r="G12" s="102">
        <v>660331</v>
      </c>
      <c r="H12" s="102">
        <v>0</v>
      </c>
      <c r="I12" s="102">
        <v>2</v>
      </c>
      <c r="J12" s="107">
        <f t="shared" si="0"/>
        <v>71.948488912956549</v>
      </c>
      <c r="K12" s="107" t="s">
        <v>23</v>
      </c>
      <c r="L12" s="107">
        <f t="shared" si="2"/>
        <v>200</v>
      </c>
      <c r="N12" s="15"/>
    </row>
    <row r="13" spans="2:16" ht="15.95" customHeight="1" x14ac:dyDescent="0.25">
      <c r="B13" s="111" t="s">
        <v>63</v>
      </c>
      <c r="C13" s="340" t="s">
        <v>291</v>
      </c>
      <c r="D13" s="102">
        <v>32401</v>
      </c>
      <c r="E13" s="102">
        <v>58615</v>
      </c>
      <c r="F13" s="102">
        <v>22</v>
      </c>
      <c r="G13" s="102">
        <v>16614</v>
      </c>
      <c r="H13" s="102">
        <v>69479</v>
      </c>
      <c r="I13" s="102">
        <v>55</v>
      </c>
      <c r="J13" s="107">
        <f t="shared" si="0"/>
        <v>51.276195179161135</v>
      </c>
      <c r="K13" s="107">
        <f t="shared" si="1"/>
        <v>118.53450481958544</v>
      </c>
      <c r="L13" s="107">
        <f t="shared" si="2"/>
        <v>250</v>
      </c>
      <c r="N13" s="15"/>
      <c r="O13" s="15"/>
    </row>
    <row r="14" spans="2:16" ht="15.95" customHeight="1" x14ac:dyDescent="0.25">
      <c r="B14" s="111" t="s">
        <v>64</v>
      </c>
      <c r="C14" s="340" t="s">
        <v>292</v>
      </c>
      <c r="D14" s="102">
        <v>389772</v>
      </c>
      <c r="E14" s="102">
        <v>6977461</v>
      </c>
      <c r="F14" s="160">
        <v>246094</v>
      </c>
      <c r="G14" s="102">
        <v>389574</v>
      </c>
      <c r="H14" s="102">
        <v>7411302</v>
      </c>
      <c r="I14" s="160">
        <v>221498</v>
      </c>
      <c r="J14" s="107">
        <f t="shared" si="0"/>
        <v>99.949201071395592</v>
      </c>
      <c r="K14" s="107">
        <f t="shared" si="1"/>
        <v>106.21774883442558</v>
      </c>
      <c r="L14" s="107">
        <f t="shared" si="2"/>
        <v>90.005445073833585</v>
      </c>
      <c r="N14" s="15"/>
      <c r="O14" s="15"/>
      <c r="P14" s="15"/>
    </row>
    <row r="15" spans="2:16" ht="15.95" customHeight="1" x14ac:dyDescent="0.25">
      <c r="B15" s="111" t="s">
        <v>65</v>
      </c>
      <c r="C15" s="340" t="s">
        <v>293</v>
      </c>
      <c r="D15" s="102">
        <v>6412</v>
      </c>
      <c r="E15" s="102">
        <v>15835</v>
      </c>
      <c r="F15" s="102">
        <v>388</v>
      </c>
      <c r="G15" s="102">
        <v>5957</v>
      </c>
      <c r="H15" s="102">
        <v>11534</v>
      </c>
      <c r="I15" s="102">
        <v>968</v>
      </c>
      <c r="J15" s="107">
        <f t="shared" si="0"/>
        <v>92.903930131004358</v>
      </c>
      <c r="K15" s="107">
        <f t="shared" si="1"/>
        <v>72.838648563309121</v>
      </c>
      <c r="L15" s="107">
        <f t="shared" si="2"/>
        <v>249.48453608247422</v>
      </c>
      <c r="N15" s="15"/>
      <c r="O15" s="15"/>
    </row>
    <row r="16" spans="2:16" ht="20.100000000000001" customHeight="1" x14ac:dyDescent="0.25">
      <c r="B16" s="387" t="s">
        <v>179</v>
      </c>
      <c r="C16" s="387"/>
      <c r="D16" s="105">
        <f>SUM(D9:D15)</f>
        <v>3709401</v>
      </c>
      <c r="E16" s="105">
        <f>SUM(E9:E15)</f>
        <v>11457196</v>
      </c>
      <c r="F16" s="105">
        <f>SUM(F9:F15)</f>
        <v>724225</v>
      </c>
      <c r="G16" s="105">
        <f>SUM(G9:G15)</f>
        <v>3703055</v>
      </c>
      <c r="H16" s="105">
        <f t="shared" ref="H16:I16" si="3">SUM(H9:H15)</f>
        <v>12224537</v>
      </c>
      <c r="I16" s="105">
        <f t="shared" si="3"/>
        <v>585415</v>
      </c>
      <c r="J16" s="121">
        <f t="shared" si="0"/>
        <v>99.828921165438842</v>
      </c>
      <c r="K16" s="121">
        <f t="shared" si="1"/>
        <v>106.69745895941729</v>
      </c>
      <c r="L16" s="121">
        <f t="shared" si="2"/>
        <v>80.833304566950886</v>
      </c>
      <c r="N16" s="15"/>
      <c r="O16" s="15"/>
      <c r="P16" s="15"/>
    </row>
    <row r="17" spans="3:12" ht="15.75" x14ac:dyDescent="0.25">
      <c r="C17" s="6"/>
      <c r="D17" s="6"/>
      <c r="E17" s="6"/>
      <c r="F17" s="6"/>
      <c r="G17" s="6"/>
      <c r="H17" s="6"/>
      <c r="I17" s="6"/>
      <c r="J17" s="6"/>
      <c r="K17" s="6"/>
      <c r="L17" s="12"/>
    </row>
    <row r="18" spans="3:12" x14ac:dyDescent="0.25">
      <c r="D18" s="15"/>
      <c r="E18" s="15"/>
      <c r="F18" s="15"/>
      <c r="G18" s="15"/>
      <c r="H18" s="15"/>
      <c r="I18" s="15"/>
    </row>
    <row r="19" spans="3:12" x14ac:dyDescent="0.25">
      <c r="D19" s="26"/>
      <c r="E19" s="26"/>
      <c r="F19" s="26"/>
      <c r="G19" s="26"/>
      <c r="H19" s="26"/>
      <c r="I19" s="26"/>
    </row>
  </sheetData>
  <mergeCells count="12">
    <mergeCell ref="B16:C16"/>
    <mergeCell ref="B4:L4"/>
    <mergeCell ref="B5:B7"/>
    <mergeCell ref="J5:L5"/>
    <mergeCell ref="J6:J7"/>
    <mergeCell ref="K6:K7"/>
    <mergeCell ref="L6:L7"/>
    <mergeCell ref="D5:F5"/>
    <mergeCell ref="F6:F7"/>
    <mergeCell ref="I6:I7"/>
    <mergeCell ref="G5:I5"/>
    <mergeCell ref="C5:C7"/>
  </mergeCells>
  <pageMargins left="0.7" right="0.7" top="0.75" bottom="0.75" header="0.3" footer="0.3"/>
  <pageSetup orientation="portrait" r:id="rId1"/>
  <ignoredErrors>
    <ignoredError sqref="F16:I16 D16:E16" formulaRange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3:U24"/>
  <sheetViews>
    <sheetView workbookViewId="0">
      <selection activeCell="C3" sqref="C3"/>
    </sheetView>
  </sheetViews>
  <sheetFormatPr defaultRowHeight="15" x14ac:dyDescent="0.25"/>
  <cols>
    <col min="2" max="2" width="8.140625" customWidth="1"/>
    <col min="3" max="3" width="27" customWidth="1"/>
    <col min="4" max="4" width="12" customWidth="1"/>
    <col min="5" max="5" width="11" customWidth="1"/>
    <col min="7" max="7" width="12.140625" customWidth="1"/>
    <col min="8" max="8" width="12.28515625" customWidth="1"/>
    <col min="10" max="10" width="12.42578125" customWidth="1"/>
    <col min="11" max="11" width="11.7109375" customWidth="1"/>
    <col min="14" max="14" width="10.28515625" style="47" bestFit="1" customWidth="1"/>
    <col min="15" max="15" width="12.5703125" customWidth="1"/>
    <col min="17" max="17" width="10.140625" bestFit="1" customWidth="1"/>
    <col min="18" max="18" width="10.85546875" customWidth="1"/>
    <col min="20" max="20" width="10.140625" bestFit="1" customWidth="1"/>
  </cols>
  <sheetData>
    <row r="3" spans="2:21" ht="16.5" thickBot="1" x14ac:dyDescent="0.3">
      <c r="B3" s="60"/>
      <c r="C3" s="60"/>
      <c r="D3" s="81"/>
      <c r="E3" s="81"/>
      <c r="F3" s="81"/>
      <c r="G3" s="81"/>
      <c r="H3" s="81"/>
      <c r="I3" s="81"/>
      <c r="J3" s="81"/>
      <c r="K3" s="81"/>
      <c r="L3" s="173" t="s">
        <v>188</v>
      </c>
    </row>
    <row r="4" spans="2:21" ht="24.95" customHeight="1" thickTop="1" x14ac:dyDescent="0.25">
      <c r="B4" s="389" t="s">
        <v>384</v>
      </c>
      <c r="C4" s="389"/>
      <c r="D4" s="389"/>
      <c r="E4" s="389"/>
      <c r="F4" s="389"/>
      <c r="G4" s="389"/>
      <c r="H4" s="389"/>
      <c r="I4" s="389"/>
      <c r="J4" s="389"/>
      <c r="K4" s="389"/>
      <c r="L4" s="389"/>
    </row>
    <row r="5" spans="2:21" ht="15.75" x14ac:dyDescent="0.25">
      <c r="B5" s="402" t="s">
        <v>177</v>
      </c>
      <c r="C5" s="387" t="s">
        <v>178</v>
      </c>
      <c r="D5" s="395" t="s">
        <v>111</v>
      </c>
      <c r="E5" s="395"/>
      <c r="F5" s="395"/>
      <c r="G5" s="387" t="s">
        <v>131</v>
      </c>
      <c r="H5" s="387"/>
      <c r="I5" s="387"/>
      <c r="J5" s="387" t="s">
        <v>143</v>
      </c>
      <c r="K5" s="387"/>
      <c r="L5" s="387"/>
    </row>
    <row r="6" spans="2:21" ht="15.75" x14ac:dyDescent="0.25">
      <c r="B6" s="402"/>
      <c r="C6" s="387"/>
      <c r="D6" s="97" t="s">
        <v>191</v>
      </c>
      <c r="E6" s="97" t="s">
        <v>84</v>
      </c>
      <c r="F6" s="97" t="s">
        <v>85</v>
      </c>
      <c r="G6" s="97" t="s">
        <v>191</v>
      </c>
      <c r="H6" s="97" t="s">
        <v>84</v>
      </c>
      <c r="I6" s="97" t="s">
        <v>85</v>
      </c>
      <c r="J6" s="97" t="s">
        <v>191</v>
      </c>
      <c r="K6" s="97" t="s">
        <v>84</v>
      </c>
      <c r="L6" s="97" t="s">
        <v>85</v>
      </c>
    </row>
    <row r="7" spans="2:21" s="41" customFormat="1" ht="12.75" x14ac:dyDescent="0.2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  <c r="L7" s="99">
        <v>11</v>
      </c>
      <c r="N7" s="48"/>
    </row>
    <row r="8" spans="2:21" ht="16.5" customHeight="1" x14ac:dyDescent="0.25">
      <c r="B8" s="179"/>
      <c r="C8" s="344" t="s">
        <v>378</v>
      </c>
      <c r="D8" s="132"/>
      <c r="E8" s="132"/>
      <c r="F8" s="132"/>
      <c r="G8" s="132"/>
      <c r="H8" s="132"/>
      <c r="I8" s="132"/>
      <c r="J8" s="132"/>
      <c r="K8" s="132"/>
      <c r="L8" s="132"/>
    </row>
    <row r="9" spans="2:21" ht="23.1" customHeight="1" x14ac:dyDescent="0.25">
      <c r="B9" s="116" t="s">
        <v>59</v>
      </c>
      <c r="C9" s="357" t="s">
        <v>365</v>
      </c>
      <c r="D9" s="102">
        <v>6272170</v>
      </c>
      <c r="E9" s="102">
        <v>78817</v>
      </c>
      <c r="F9" s="103">
        <f>E9/D9*100</f>
        <v>1.2566145369146564</v>
      </c>
      <c r="G9" s="102">
        <v>6770321</v>
      </c>
      <c r="H9" s="102">
        <v>66945</v>
      </c>
      <c r="I9" s="103">
        <f>H9/G9*100</f>
        <v>0.98880097413401813</v>
      </c>
      <c r="J9" s="102">
        <v>7169779</v>
      </c>
      <c r="K9" s="102">
        <v>76991</v>
      </c>
      <c r="L9" s="103">
        <f>K9/J9*100</f>
        <v>1.0738266828029148</v>
      </c>
      <c r="N9" s="15"/>
      <c r="O9" s="26"/>
      <c r="Q9" s="15"/>
      <c r="R9" s="15"/>
      <c r="T9" s="15"/>
      <c r="U9" s="15"/>
    </row>
    <row r="10" spans="2:21" ht="23.1" customHeight="1" x14ac:dyDescent="0.25">
      <c r="B10" s="116" t="s">
        <v>60</v>
      </c>
      <c r="C10" s="357" t="s">
        <v>366</v>
      </c>
      <c r="D10" s="102">
        <v>1157194</v>
      </c>
      <c r="E10" s="102">
        <v>141218</v>
      </c>
      <c r="F10" s="103">
        <f t="shared" ref="F10:F11" si="0">E10/D10*100</f>
        <v>12.203485327438614</v>
      </c>
      <c r="G10" s="102">
        <v>925089</v>
      </c>
      <c r="H10" s="102">
        <v>114323</v>
      </c>
      <c r="I10" s="103">
        <f t="shared" ref="I10:I21" si="1">H10/G10*100</f>
        <v>12.358054198028515</v>
      </c>
      <c r="J10" s="102">
        <v>892521</v>
      </c>
      <c r="K10" s="102">
        <v>102569</v>
      </c>
      <c r="L10" s="103">
        <f t="shared" ref="L10:L22" si="2">K10/J10*100</f>
        <v>11.492054528688961</v>
      </c>
      <c r="N10" s="15"/>
      <c r="O10" s="26"/>
      <c r="Q10" s="15"/>
      <c r="R10" s="15"/>
      <c r="T10" s="15"/>
      <c r="U10" s="15"/>
    </row>
    <row r="11" spans="2:21" ht="23.1" customHeight="1" x14ac:dyDescent="0.25">
      <c r="B11" s="116" t="s">
        <v>61</v>
      </c>
      <c r="C11" s="357" t="s">
        <v>367</v>
      </c>
      <c r="D11" s="102">
        <v>543747</v>
      </c>
      <c r="E11" s="102">
        <v>421893</v>
      </c>
      <c r="F11" s="103">
        <f t="shared" si="0"/>
        <v>77.589945323836275</v>
      </c>
      <c r="G11" s="102">
        <v>582085</v>
      </c>
      <c r="H11" s="102">
        <v>437552</v>
      </c>
      <c r="I11" s="103">
        <f t="shared" si="1"/>
        <v>75.169777609799254</v>
      </c>
      <c r="J11" s="102">
        <v>428333</v>
      </c>
      <c r="K11" s="102">
        <v>355323</v>
      </c>
      <c r="L11" s="103">
        <f t="shared" si="2"/>
        <v>82.954850548521833</v>
      </c>
      <c r="N11" s="15"/>
      <c r="O11" s="26"/>
      <c r="Q11" s="27"/>
      <c r="R11" s="27"/>
      <c r="T11" s="15"/>
      <c r="U11" s="15"/>
    </row>
    <row r="12" spans="2:21" ht="23.1" customHeight="1" x14ac:dyDescent="0.25">
      <c r="B12" s="380" t="s">
        <v>379</v>
      </c>
      <c r="C12" s="380"/>
      <c r="D12" s="105">
        <f>SUM(D9:D11)</f>
        <v>7973111</v>
      </c>
      <c r="E12" s="105">
        <f>SUM(E9:E11)</f>
        <v>641928</v>
      </c>
      <c r="F12" s="172">
        <f>E12/D12*100</f>
        <v>8.0511609583762223</v>
      </c>
      <c r="G12" s="105">
        <f>SUM(G9:G11)</f>
        <v>8277495</v>
      </c>
      <c r="H12" s="105">
        <f>SUM(H9:H11)</f>
        <v>618820</v>
      </c>
      <c r="I12" s="172">
        <f t="shared" si="1"/>
        <v>7.4759332382562604</v>
      </c>
      <c r="J12" s="105">
        <f>SUM(J9:J11)</f>
        <v>8490633</v>
      </c>
      <c r="K12" s="105">
        <f>SUM(K9:K11)</f>
        <v>534883</v>
      </c>
      <c r="L12" s="172">
        <f t="shared" si="2"/>
        <v>6.2996834276078122</v>
      </c>
      <c r="N12" s="15"/>
      <c r="O12" s="26"/>
      <c r="Q12" s="27"/>
      <c r="R12" s="27"/>
      <c r="T12" s="15"/>
      <c r="U12" s="15"/>
    </row>
    <row r="13" spans="2:21" ht="19.5" customHeight="1" x14ac:dyDescent="0.25">
      <c r="B13" s="180"/>
      <c r="C13" s="64" t="s">
        <v>380</v>
      </c>
      <c r="D13" s="147"/>
      <c r="E13" s="147"/>
      <c r="F13" s="103"/>
      <c r="G13" s="147"/>
      <c r="H13" s="147"/>
      <c r="I13" s="103"/>
      <c r="J13" s="147"/>
      <c r="K13" s="147"/>
      <c r="L13" s="103"/>
      <c r="N13" s="15"/>
      <c r="O13" s="26"/>
      <c r="Q13" s="27"/>
      <c r="R13" s="27"/>
    </row>
    <row r="14" spans="2:21" ht="23.1" customHeight="1" x14ac:dyDescent="0.25">
      <c r="B14" s="116" t="s">
        <v>62</v>
      </c>
      <c r="C14" s="357" t="s">
        <v>365</v>
      </c>
      <c r="D14" s="102">
        <v>6395495</v>
      </c>
      <c r="E14" s="102">
        <v>84591</v>
      </c>
      <c r="F14" s="103">
        <f>E14/D14*100</f>
        <v>1.3226654074469606</v>
      </c>
      <c r="G14" s="102">
        <v>6748669</v>
      </c>
      <c r="H14" s="102">
        <v>82526</v>
      </c>
      <c r="I14" s="103">
        <f t="shared" si="1"/>
        <v>1.2228485350222391</v>
      </c>
      <c r="J14" s="102">
        <v>7044253</v>
      </c>
      <c r="K14" s="102">
        <v>77844</v>
      </c>
      <c r="L14" s="103">
        <f t="shared" si="2"/>
        <v>1.1050710415994429</v>
      </c>
      <c r="N14" s="15"/>
      <c r="O14" s="26"/>
      <c r="Q14" s="27"/>
      <c r="R14" s="27"/>
      <c r="T14" s="15"/>
      <c r="U14" s="15"/>
    </row>
    <row r="15" spans="2:21" ht="23.1" customHeight="1" x14ac:dyDescent="0.25">
      <c r="B15" s="116" t="s">
        <v>63</v>
      </c>
      <c r="C15" s="357" t="s">
        <v>366</v>
      </c>
      <c r="D15" s="102">
        <v>446971</v>
      </c>
      <c r="E15" s="102">
        <v>58801</v>
      </c>
      <c r="F15" s="103">
        <f t="shared" ref="F15:F17" si="3">E15/D15*100</f>
        <v>13.155439614650616</v>
      </c>
      <c r="G15" s="102">
        <v>425538</v>
      </c>
      <c r="H15" s="102">
        <v>43166</v>
      </c>
      <c r="I15" s="103">
        <f t="shared" si="1"/>
        <v>10.143864942731319</v>
      </c>
      <c r="J15" s="102">
        <v>607597</v>
      </c>
      <c r="K15" s="152">
        <v>70735</v>
      </c>
      <c r="L15" s="103">
        <f t="shared" si="2"/>
        <v>11.641762549848007</v>
      </c>
      <c r="N15" s="15"/>
      <c r="O15" s="26"/>
      <c r="Q15" s="27"/>
      <c r="R15" s="27"/>
      <c r="T15" s="15"/>
      <c r="U15" s="15"/>
    </row>
    <row r="16" spans="2:21" ht="23.1" customHeight="1" x14ac:dyDescent="0.25">
      <c r="B16" s="116" t="s">
        <v>64</v>
      </c>
      <c r="C16" s="357" t="s">
        <v>367</v>
      </c>
      <c r="D16" s="102">
        <v>439074</v>
      </c>
      <c r="E16" s="102">
        <v>341856</v>
      </c>
      <c r="F16" s="103">
        <f t="shared" si="3"/>
        <v>77.858402000573932</v>
      </c>
      <c r="G16" s="102">
        <v>439120</v>
      </c>
      <c r="H16" s="102">
        <v>355436</v>
      </c>
      <c r="I16" s="103">
        <f t="shared" si="1"/>
        <v>80.942794680269628</v>
      </c>
      <c r="J16" s="102">
        <v>370524</v>
      </c>
      <c r="K16" s="102">
        <v>311823</v>
      </c>
      <c r="L16" s="103">
        <f t="shared" si="2"/>
        <v>84.157301551316507</v>
      </c>
      <c r="N16" s="15"/>
      <c r="O16" s="26"/>
      <c r="Q16" s="27"/>
      <c r="R16" s="27"/>
      <c r="T16" s="15"/>
      <c r="U16" s="15"/>
    </row>
    <row r="17" spans="2:21" ht="23.1" customHeight="1" x14ac:dyDescent="0.25">
      <c r="B17" s="380" t="s">
        <v>381</v>
      </c>
      <c r="C17" s="380"/>
      <c r="D17" s="105">
        <f>SUM(D14:D16)</f>
        <v>7281540</v>
      </c>
      <c r="E17" s="105">
        <f t="shared" ref="E17" si="4">SUM(E14:E16)</f>
        <v>485248</v>
      </c>
      <c r="F17" s="172">
        <f t="shared" si="3"/>
        <v>6.664084795249356</v>
      </c>
      <c r="G17" s="105">
        <f>SUM(G14:G16)</f>
        <v>7613327</v>
      </c>
      <c r="H17" s="105">
        <f t="shared" ref="H17" si="5">SUM(H14:H16)</f>
        <v>481128</v>
      </c>
      <c r="I17" s="172">
        <f t="shared" si="1"/>
        <v>6.319549915562539</v>
      </c>
      <c r="J17" s="105">
        <f>SUM(J14:J16)</f>
        <v>8022374</v>
      </c>
      <c r="K17" s="105">
        <f>SUM(K14:K16)</f>
        <v>460402</v>
      </c>
      <c r="L17" s="172">
        <f t="shared" si="2"/>
        <v>5.738974523002792</v>
      </c>
      <c r="N17" s="15"/>
      <c r="O17" s="26"/>
      <c r="Q17" s="27"/>
      <c r="R17" s="27"/>
      <c r="T17" s="15"/>
      <c r="U17" s="15"/>
    </row>
    <row r="18" spans="2:21" ht="16.5" customHeight="1" x14ac:dyDescent="0.25">
      <c r="B18" s="180"/>
      <c r="C18" s="181" t="s">
        <v>382</v>
      </c>
      <c r="D18" s="147"/>
      <c r="E18" s="147"/>
      <c r="F18" s="182"/>
      <c r="G18" s="147"/>
      <c r="H18" s="147"/>
      <c r="I18" s="103"/>
      <c r="J18" s="147"/>
      <c r="K18" s="147"/>
      <c r="L18" s="103"/>
      <c r="N18" s="15"/>
      <c r="O18" s="26"/>
      <c r="Q18" s="27"/>
      <c r="R18" s="27"/>
    </row>
    <row r="19" spans="2:21" ht="23.1" customHeight="1" x14ac:dyDescent="0.25">
      <c r="B19" s="116" t="s">
        <v>65</v>
      </c>
      <c r="C19" s="357" t="s">
        <v>365</v>
      </c>
      <c r="D19" s="160">
        <f t="shared" ref="D19:E21" si="6">D9+D14</f>
        <v>12667665</v>
      </c>
      <c r="E19" s="160">
        <f t="shared" si="6"/>
        <v>163408</v>
      </c>
      <c r="F19" s="183">
        <f>E19/D19*100</f>
        <v>1.2899614885616253</v>
      </c>
      <c r="G19" s="160">
        <f t="shared" ref="G19:H21" si="7">G9+G14</f>
        <v>13518990</v>
      </c>
      <c r="H19" s="160">
        <f t="shared" si="7"/>
        <v>149471</v>
      </c>
      <c r="I19" s="184">
        <f t="shared" si="1"/>
        <v>1.105637329415881</v>
      </c>
      <c r="J19" s="160">
        <f t="shared" ref="J19:K21" si="8">J9+J14</f>
        <v>14214032</v>
      </c>
      <c r="K19" s="160">
        <f>K9+K14</f>
        <v>154835</v>
      </c>
      <c r="L19" s="184">
        <f t="shared" si="2"/>
        <v>1.0893109006649204</v>
      </c>
      <c r="M19" s="15"/>
      <c r="N19" s="15"/>
      <c r="O19" s="26"/>
      <c r="Q19" s="27"/>
      <c r="R19" s="27"/>
      <c r="T19" s="15"/>
      <c r="U19" s="15"/>
    </row>
    <row r="20" spans="2:21" ht="23.1" customHeight="1" x14ac:dyDescent="0.25">
      <c r="B20" s="116" t="s">
        <v>66</v>
      </c>
      <c r="C20" s="357" t="s">
        <v>366</v>
      </c>
      <c r="D20" s="160">
        <f t="shared" si="6"/>
        <v>1604165</v>
      </c>
      <c r="E20" s="160">
        <f t="shared" si="6"/>
        <v>200019</v>
      </c>
      <c r="F20" s="183">
        <f t="shared" ref="F20:F22" si="9">E20/D20*100</f>
        <v>12.468729837641391</v>
      </c>
      <c r="G20" s="160">
        <f t="shared" si="7"/>
        <v>1350627</v>
      </c>
      <c r="H20" s="160">
        <f t="shared" si="7"/>
        <v>157489</v>
      </c>
      <c r="I20" s="184">
        <f t="shared" si="1"/>
        <v>11.660436227026411</v>
      </c>
      <c r="J20" s="160">
        <f t="shared" si="8"/>
        <v>1500118</v>
      </c>
      <c r="K20" s="160">
        <f t="shared" si="8"/>
        <v>173304</v>
      </c>
      <c r="L20" s="184">
        <f t="shared" si="2"/>
        <v>11.552691188293188</v>
      </c>
      <c r="M20" s="15"/>
      <c r="N20" s="15"/>
      <c r="O20" s="26"/>
      <c r="Q20" s="27"/>
      <c r="R20" s="27"/>
      <c r="T20" s="15"/>
      <c r="U20" s="15"/>
    </row>
    <row r="21" spans="2:21" ht="23.1" customHeight="1" x14ac:dyDescent="0.25">
      <c r="B21" s="116" t="s">
        <v>67</v>
      </c>
      <c r="C21" s="357" t="s">
        <v>367</v>
      </c>
      <c r="D21" s="160">
        <f t="shared" si="6"/>
        <v>982821</v>
      </c>
      <c r="E21" s="160">
        <f t="shared" si="6"/>
        <v>763749</v>
      </c>
      <c r="F21" s="183">
        <f t="shared" si="9"/>
        <v>77.709877994059951</v>
      </c>
      <c r="G21" s="160">
        <f t="shared" si="7"/>
        <v>1021205</v>
      </c>
      <c r="H21" s="160">
        <f t="shared" si="7"/>
        <v>792988</v>
      </c>
      <c r="I21" s="184">
        <f t="shared" si="1"/>
        <v>77.652185408414567</v>
      </c>
      <c r="J21" s="160">
        <f t="shared" si="8"/>
        <v>798857</v>
      </c>
      <c r="K21" s="160">
        <f t="shared" si="8"/>
        <v>667146</v>
      </c>
      <c r="L21" s="184">
        <f t="shared" si="2"/>
        <v>83.51256858236205</v>
      </c>
      <c r="M21" s="15"/>
      <c r="N21" s="15"/>
      <c r="O21" s="26"/>
      <c r="Q21" s="15"/>
      <c r="R21" s="15"/>
      <c r="T21" s="15"/>
      <c r="U21" s="15"/>
    </row>
    <row r="22" spans="2:21" ht="23.1" customHeight="1" x14ac:dyDescent="0.25">
      <c r="B22" s="385" t="s">
        <v>383</v>
      </c>
      <c r="C22" s="385"/>
      <c r="D22" s="177">
        <f>SUM(D19:D21)</f>
        <v>15254651</v>
      </c>
      <c r="E22" s="177">
        <f>SUM(E19:E21)</f>
        <v>1127176</v>
      </c>
      <c r="F22" s="178">
        <f t="shared" si="9"/>
        <v>7.3890644892498694</v>
      </c>
      <c r="G22" s="177">
        <f>SUM(G19:G21)</f>
        <v>15890822</v>
      </c>
      <c r="H22" s="177">
        <f>SUM(H19:H21)</f>
        <v>1099948</v>
      </c>
      <c r="I22" s="172">
        <f>H22/G22*100</f>
        <v>6.9219075010720026</v>
      </c>
      <c r="J22" s="177">
        <f>SUM(J19:J21)</f>
        <v>16513007</v>
      </c>
      <c r="K22" s="177">
        <f>SUM(K19:K21)</f>
        <v>995285</v>
      </c>
      <c r="L22" s="172">
        <f t="shared" si="2"/>
        <v>6.0272789807453</v>
      </c>
      <c r="N22" s="15"/>
      <c r="O22" s="26"/>
      <c r="Q22" s="15"/>
      <c r="R22" s="15"/>
      <c r="T22" s="15"/>
      <c r="U22" s="15"/>
    </row>
    <row r="23" spans="2:21" x14ac:dyDescent="0.25">
      <c r="N23" s="15"/>
      <c r="O23" s="15"/>
    </row>
    <row r="24" spans="2:21" x14ac:dyDescent="0.25">
      <c r="D24" s="15"/>
      <c r="J24" s="15"/>
      <c r="K24" s="15"/>
    </row>
  </sheetData>
  <mergeCells count="9">
    <mergeCell ref="B4:L4"/>
    <mergeCell ref="B5:B6"/>
    <mergeCell ref="B12:C12"/>
    <mergeCell ref="B17:C17"/>
    <mergeCell ref="B22:C22"/>
    <mergeCell ref="C5:C6"/>
    <mergeCell ref="D5:F5"/>
    <mergeCell ref="G5:I5"/>
    <mergeCell ref="J5:L5"/>
  </mergeCells>
  <pageMargins left="0.7" right="0.7" top="0.75" bottom="0.75" header="0.3" footer="0.3"/>
  <pageSetup scale="75" fitToHeight="0" orientation="landscape" r:id="rId1"/>
  <ignoredErrors>
    <ignoredError sqref="F12 I12 I17 F17 F19:F22 I19:I22" formula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:J21"/>
  <sheetViews>
    <sheetView workbookViewId="0">
      <selection activeCell="B18" sqref="B18"/>
    </sheetView>
  </sheetViews>
  <sheetFormatPr defaultRowHeight="15" x14ac:dyDescent="0.25"/>
  <cols>
    <col min="2" max="2" width="7.7109375" customWidth="1"/>
    <col min="3" max="3" width="65.28515625" customWidth="1"/>
    <col min="4" max="4" width="18" customWidth="1"/>
    <col min="5" max="5" width="17.5703125" customWidth="1"/>
    <col min="6" max="6" width="18.140625" customWidth="1"/>
    <col min="8" max="9" width="10.140625" bestFit="1" customWidth="1"/>
  </cols>
  <sheetData>
    <row r="2" spans="2:10" ht="15.75" x14ac:dyDescent="0.25">
      <c r="C2" s="9"/>
      <c r="D2" s="4"/>
      <c r="E2" s="4"/>
      <c r="F2" s="11"/>
    </row>
    <row r="3" spans="2:10" ht="16.5" thickBot="1" x14ac:dyDescent="0.3">
      <c r="B3" s="60"/>
      <c r="C3" s="60"/>
      <c r="D3" s="60"/>
      <c r="E3" s="60"/>
      <c r="F3" s="91" t="s">
        <v>122</v>
      </c>
    </row>
    <row r="4" spans="2:10" ht="24.95" customHeight="1" thickTop="1" x14ac:dyDescent="0.25">
      <c r="B4" s="389" t="s">
        <v>386</v>
      </c>
      <c r="C4" s="389"/>
      <c r="D4" s="389"/>
      <c r="E4" s="389"/>
      <c r="F4" s="389"/>
    </row>
    <row r="5" spans="2:10" ht="20.100000000000001" customHeight="1" x14ac:dyDescent="0.25">
      <c r="B5" s="131" t="s">
        <v>177</v>
      </c>
      <c r="C5" s="97" t="s">
        <v>385</v>
      </c>
      <c r="D5" s="185" t="s">
        <v>111</v>
      </c>
      <c r="E5" s="97" t="s">
        <v>133</v>
      </c>
      <c r="F5" s="97" t="s">
        <v>145</v>
      </c>
    </row>
    <row r="6" spans="2:10" s="41" customFormat="1" ht="15.75" customHeight="1" x14ac:dyDescent="0.2">
      <c r="B6" s="98">
        <v>1</v>
      </c>
      <c r="C6" s="99">
        <v>2</v>
      </c>
      <c r="D6" s="175">
        <v>3</v>
      </c>
      <c r="E6" s="175">
        <v>4</v>
      </c>
      <c r="F6" s="99">
        <v>5</v>
      </c>
    </row>
    <row r="7" spans="2:10" ht="15.75" x14ac:dyDescent="0.25">
      <c r="B7" s="65" t="s">
        <v>59</v>
      </c>
      <c r="C7" s="66" t="s">
        <v>387</v>
      </c>
      <c r="D7" s="71">
        <v>3.548</v>
      </c>
      <c r="E7" s="71">
        <v>3.5</v>
      </c>
      <c r="F7" s="71">
        <v>2.6255000000000002</v>
      </c>
      <c r="H7" s="15"/>
      <c r="I7" s="27"/>
      <c r="J7" s="27"/>
    </row>
    <row r="8" spans="2:10" ht="15.75" x14ac:dyDescent="0.25">
      <c r="B8" s="65" t="s">
        <v>60</v>
      </c>
      <c r="C8" s="358" t="s">
        <v>388</v>
      </c>
      <c r="D8" s="71">
        <v>78.06</v>
      </c>
      <c r="E8" s="71">
        <v>77.900000000000006</v>
      </c>
      <c r="F8" s="71">
        <v>83.67</v>
      </c>
      <c r="H8" s="15"/>
      <c r="I8" s="27"/>
      <c r="J8" s="27"/>
    </row>
    <row r="9" spans="2:10" ht="15.75" x14ac:dyDescent="0.25">
      <c r="B9" s="65" t="s">
        <v>61</v>
      </c>
      <c r="C9" s="66" t="s">
        <v>389</v>
      </c>
      <c r="D9" s="71">
        <v>4.3</v>
      </c>
      <c r="E9" s="71">
        <v>4</v>
      </c>
      <c r="F9" s="71">
        <v>3.5</v>
      </c>
      <c r="H9" s="15"/>
      <c r="I9" s="27"/>
      <c r="J9" s="27"/>
    </row>
    <row r="10" spans="2:10" ht="15.75" x14ac:dyDescent="0.25">
      <c r="B10" s="65" t="s">
        <v>62</v>
      </c>
      <c r="C10" s="179" t="s">
        <v>390</v>
      </c>
      <c r="D10" s="71">
        <v>6.44</v>
      </c>
      <c r="E10" s="71">
        <v>6.4264535408559142</v>
      </c>
      <c r="F10" s="71">
        <v>4.8377379116959132</v>
      </c>
      <c r="H10" s="15"/>
      <c r="I10" s="27"/>
      <c r="J10" s="27"/>
    </row>
    <row r="11" spans="2:10" ht="15.75" x14ac:dyDescent="0.25">
      <c r="B11" s="65" t="s">
        <v>63</v>
      </c>
      <c r="C11" s="66" t="s">
        <v>391</v>
      </c>
      <c r="D11" s="71">
        <v>77.709999999999994</v>
      </c>
      <c r="E11" s="71">
        <v>77.652185408414567</v>
      </c>
      <c r="F11" s="71">
        <v>83.512547943559284</v>
      </c>
      <c r="H11" s="15"/>
      <c r="I11" s="27"/>
      <c r="J11" s="27"/>
    </row>
    <row r="12" spans="2:10" ht="15.75" x14ac:dyDescent="0.25">
      <c r="B12" s="65" t="s">
        <v>64</v>
      </c>
      <c r="C12" s="358" t="s">
        <v>392</v>
      </c>
      <c r="D12" s="71">
        <v>7.4</v>
      </c>
      <c r="E12" s="71">
        <v>6.9219782248041994</v>
      </c>
      <c r="F12" s="71">
        <v>6</v>
      </c>
      <c r="H12" s="15"/>
      <c r="I12" s="27"/>
      <c r="J12" s="27"/>
    </row>
    <row r="13" spans="2:10" ht="15.75" x14ac:dyDescent="0.25">
      <c r="B13" s="65" t="s">
        <v>65</v>
      </c>
      <c r="C13" s="66" t="s">
        <v>393</v>
      </c>
      <c r="D13" s="71">
        <v>0.71</v>
      </c>
      <c r="E13" s="71">
        <v>0.84188455169252518</v>
      </c>
      <c r="F13" s="71">
        <v>-0.40616267621780555</v>
      </c>
      <c r="H13" s="15"/>
      <c r="I13" s="27"/>
      <c r="J13" s="27"/>
    </row>
    <row r="14" spans="2:10" ht="15.75" x14ac:dyDescent="0.25">
      <c r="B14" s="65" t="s">
        <v>66</v>
      </c>
      <c r="C14" s="358" t="s">
        <v>394</v>
      </c>
      <c r="D14" s="71">
        <v>25.66</v>
      </c>
      <c r="E14" s="71">
        <v>26.18</v>
      </c>
      <c r="F14" s="71">
        <v>20.460005388687243</v>
      </c>
      <c r="H14" s="15"/>
      <c r="I14" s="27"/>
      <c r="J14" s="27"/>
    </row>
    <row r="15" spans="2:10" ht="15.75" x14ac:dyDescent="0.25">
      <c r="B15" s="65" t="s">
        <v>67</v>
      </c>
      <c r="C15" s="66" t="s">
        <v>395</v>
      </c>
      <c r="D15" s="71">
        <v>8.49</v>
      </c>
      <c r="E15" s="71">
        <v>8.417239025311094</v>
      </c>
      <c r="F15" s="71">
        <v>4.7332801946915506</v>
      </c>
      <c r="H15" s="15"/>
      <c r="I15" s="27"/>
      <c r="J15" s="27"/>
    </row>
    <row r="16" spans="2:10" ht="15.75" x14ac:dyDescent="0.25">
      <c r="B16" s="65" t="s">
        <v>68</v>
      </c>
      <c r="C16" s="358" t="s">
        <v>396</v>
      </c>
      <c r="D16" s="71">
        <v>4.2300000000000004</v>
      </c>
      <c r="E16" s="71">
        <v>4.550655085230586</v>
      </c>
      <c r="F16" s="71">
        <v>3.5400275673594757</v>
      </c>
      <c r="I16" s="27"/>
      <c r="J16" s="27"/>
    </row>
    <row r="18" spans="2:2" x14ac:dyDescent="0.25">
      <c r="B18" s="186" t="s">
        <v>397</v>
      </c>
    </row>
    <row r="21" spans="2:2" ht="16.5" customHeight="1" x14ac:dyDescent="0.25"/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L10"/>
  <sheetViews>
    <sheetView workbookViewId="0">
      <selection activeCell="D18" sqref="D18"/>
    </sheetView>
  </sheetViews>
  <sheetFormatPr defaultRowHeight="15" x14ac:dyDescent="0.25"/>
  <cols>
    <col min="3" max="4" width="17.140625" customWidth="1"/>
    <col min="5" max="5" width="13.5703125" customWidth="1"/>
    <col min="6" max="6" width="16.7109375" customWidth="1"/>
    <col min="7" max="7" width="13.42578125" customWidth="1"/>
    <col min="8" max="8" width="18.140625" customWidth="1"/>
    <col min="9" max="9" width="10.7109375" customWidth="1"/>
  </cols>
  <sheetData>
    <row r="2" spans="2:12" ht="15.75" x14ac:dyDescent="0.25">
      <c r="C2" s="2"/>
      <c r="D2" s="2"/>
      <c r="E2" s="2"/>
      <c r="F2" s="2"/>
      <c r="G2" s="2"/>
      <c r="H2" s="2"/>
      <c r="I2" s="2"/>
    </row>
    <row r="3" spans="2:12" ht="16.5" thickBot="1" x14ac:dyDescent="0.3">
      <c r="B3" s="60"/>
      <c r="C3" s="187" t="s">
        <v>35</v>
      </c>
      <c r="D3" s="188"/>
      <c r="E3" s="188"/>
      <c r="F3" s="188"/>
      <c r="G3" s="188"/>
      <c r="H3" s="188"/>
      <c r="I3" s="91" t="s">
        <v>188</v>
      </c>
    </row>
    <row r="4" spans="2:12" ht="24.95" customHeight="1" thickTop="1" x14ac:dyDescent="0.25">
      <c r="B4" s="389" t="s">
        <v>400</v>
      </c>
      <c r="C4" s="389"/>
      <c r="D4" s="389"/>
      <c r="E4" s="389"/>
      <c r="F4" s="389"/>
      <c r="G4" s="389"/>
      <c r="H4" s="389"/>
      <c r="I4" s="389"/>
    </row>
    <row r="5" spans="2:12" ht="15.75" x14ac:dyDescent="0.25">
      <c r="B5" s="394" t="s">
        <v>177</v>
      </c>
      <c r="C5" s="387" t="s">
        <v>178</v>
      </c>
      <c r="D5" s="387" t="s">
        <v>135</v>
      </c>
      <c r="E5" s="387"/>
      <c r="F5" s="387" t="s">
        <v>136</v>
      </c>
      <c r="G5" s="387"/>
      <c r="H5" s="387" t="s">
        <v>146</v>
      </c>
      <c r="I5" s="387"/>
    </row>
    <row r="6" spans="2:12" ht="31.5" customHeight="1" x14ac:dyDescent="0.25">
      <c r="B6" s="394"/>
      <c r="C6" s="387"/>
      <c r="D6" s="359" t="s">
        <v>191</v>
      </c>
      <c r="E6" s="359" t="s">
        <v>201</v>
      </c>
      <c r="F6" s="359" t="s">
        <v>191</v>
      </c>
      <c r="G6" s="359" t="s">
        <v>201</v>
      </c>
      <c r="H6" s="359" t="s">
        <v>191</v>
      </c>
      <c r="I6" s="359" t="s">
        <v>201</v>
      </c>
    </row>
    <row r="7" spans="2:12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</row>
    <row r="8" spans="2:12" ht="15.75" x14ac:dyDescent="0.25">
      <c r="B8" s="180" t="s">
        <v>59</v>
      </c>
      <c r="C8" s="112" t="s">
        <v>398</v>
      </c>
      <c r="D8" s="102">
        <v>187335</v>
      </c>
      <c r="E8" s="114">
        <v>13</v>
      </c>
      <c r="F8" s="102">
        <v>293560</v>
      </c>
      <c r="G8" s="114">
        <v>14</v>
      </c>
      <c r="H8" s="102">
        <v>361381</v>
      </c>
      <c r="I8" s="114">
        <v>13</v>
      </c>
      <c r="K8" s="15"/>
    </row>
    <row r="9" spans="2:12" ht="15.75" x14ac:dyDescent="0.25">
      <c r="B9" s="180" t="s">
        <v>60</v>
      </c>
      <c r="C9" s="112" t="s">
        <v>399</v>
      </c>
      <c r="D9" s="102">
        <v>13070</v>
      </c>
      <c r="E9" s="114">
        <v>2</v>
      </c>
      <c r="F9" s="102">
        <v>0</v>
      </c>
      <c r="G9" s="114">
        <v>0</v>
      </c>
      <c r="H9" s="102">
        <v>0</v>
      </c>
      <c r="I9" s="114">
        <v>0</v>
      </c>
      <c r="K9" s="15"/>
    </row>
    <row r="10" spans="2:12" ht="20.100000000000001" customHeight="1" x14ac:dyDescent="0.25">
      <c r="B10" s="387" t="s">
        <v>179</v>
      </c>
      <c r="C10" s="387"/>
      <c r="D10" s="105">
        <f>D8-D9</f>
        <v>174265</v>
      </c>
      <c r="E10" s="97">
        <f>E8+E9</f>
        <v>15</v>
      </c>
      <c r="F10" s="105">
        <f>F8-F9</f>
        <v>293560</v>
      </c>
      <c r="G10" s="97">
        <f t="shared" ref="G10:I10" si="0">G8+G9</f>
        <v>14</v>
      </c>
      <c r="H10" s="105">
        <f>H8-H9</f>
        <v>361381</v>
      </c>
      <c r="I10" s="97">
        <f t="shared" si="0"/>
        <v>13</v>
      </c>
      <c r="K10" s="15"/>
      <c r="L10" s="26"/>
    </row>
  </sheetData>
  <mergeCells count="7">
    <mergeCell ref="B4:I4"/>
    <mergeCell ref="B5:B6"/>
    <mergeCell ref="B10:C10"/>
    <mergeCell ref="C5:C6"/>
    <mergeCell ref="D5:E5"/>
    <mergeCell ref="F5:G5"/>
    <mergeCell ref="H5:I5"/>
  </mergeCells>
  <pageMargins left="0.7" right="0.7" top="0.75" bottom="0.75" header="0.3" footer="0.3"/>
  <pageSetup paperSize="9" orientation="landscape" r:id="rId1"/>
  <ignoredErrors>
    <ignoredError sqref="E10:F10 G10:H1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22"/>
  <sheetViews>
    <sheetView workbookViewId="0">
      <selection activeCell="C8" sqref="C8"/>
    </sheetView>
  </sheetViews>
  <sheetFormatPr defaultColWidth="9.140625" defaultRowHeight="15" x14ac:dyDescent="0.25"/>
  <cols>
    <col min="2" max="2" width="7.140625" customWidth="1"/>
    <col min="3" max="3" width="45.7109375" customWidth="1"/>
    <col min="4" max="4" width="18.5703125" customWidth="1"/>
    <col min="5" max="5" width="16" customWidth="1"/>
    <col min="6" max="6" width="12.42578125" customWidth="1"/>
    <col min="7" max="7" width="15" customWidth="1"/>
  </cols>
  <sheetData>
    <row r="2" spans="2:15" x14ac:dyDescent="0.25">
      <c r="H2" s="76"/>
    </row>
    <row r="4" spans="2:15" ht="15.75" thickBot="1" x14ac:dyDescent="0.3">
      <c r="B4" s="60"/>
      <c r="C4" s="60"/>
      <c r="D4" s="60"/>
      <c r="E4" s="60"/>
      <c r="F4" s="60"/>
      <c r="G4" s="60"/>
    </row>
    <row r="5" spans="2:15" ht="24.95" customHeight="1" thickTop="1" x14ac:dyDescent="0.25">
      <c r="B5" s="382" t="s">
        <v>180</v>
      </c>
      <c r="C5" s="382"/>
      <c r="D5" s="382"/>
      <c r="E5" s="382"/>
      <c r="F5" s="382"/>
      <c r="G5" s="382"/>
    </row>
    <row r="6" spans="2:15" ht="46.5" customHeight="1" x14ac:dyDescent="0.25">
      <c r="B6" s="62" t="s">
        <v>177</v>
      </c>
      <c r="C6" s="63" t="s">
        <v>178</v>
      </c>
      <c r="D6" s="330" t="s">
        <v>183</v>
      </c>
      <c r="E6" s="330" t="s">
        <v>184</v>
      </c>
      <c r="F6" s="330" t="s">
        <v>185</v>
      </c>
      <c r="G6" s="331" t="s">
        <v>186</v>
      </c>
    </row>
    <row r="7" spans="2:15" ht="15" customHeight="1" thickBot="1" x14ac:dyDescent="0.3">
      <c r="B7" s="383" t="s">
        <v>131</v>
      </c>
      <c r="C7" s="383"/>
      <c r="D7" s="64"/>
      <c r="E7" s="64"/>
      <c r="F7" s="64"/>
      <c r="G7" s="64"/>
    </row>
    <row r="8" spans="2:15" ht="15.75" x14ac:dyDescent="0.25">
      <c r="B8" s="65" t="s">
        <v>59</v>
      </c>
      <c r="C8" s="328" t="s">
        <v>181</v>
      </c>
      <c r="D8" s="67">
        <v>409</v>
      </c>
      <c r="E8" s="67">
        <v>118</v>
      </c>
      <c r="F8" s="68">
        <v>24295</v>
      </c>
      <c r="G8" s="68">
        <v>1232</v>
      </c>
    </row>
    <row r="9" spans="2:15" ht="32.25" thickBot="1" x14ac:dyDescent="0.3">
      <c r="B9" s="65" t="s">
        <v>123</v>
      </c>
      <c r="C9" s="329" t="s">
        <v>182</v>
      </c>
      <c r="D9" s="67">
        <v>10</v>
      </c>
      <c r="E9" s="67">
        <v>18</v>
      </c>
      <c r="F9" s="67">
        <v>370</v>
      </c>
      <c r="G9" s="67">
        <v>38</v>
      </c>
      <c r="O9" s="15"/>
    </row>
    <row r="10" spans="2:15" ht="15.75" x14ac:dyDescent="0.25">
      <c r="B10" s="380" t="s">
        <v>179</v>
      </c>
      <c r="C10" s="380"/>
      <c r="D10" s="69">
        <f>D8+D9</f>
        <v>419</v>
      </c>
      <c r="E10" s="69">
        <f t="shared" ref="E10:G10" si="0">E8+E9</f>
        <v>136</v>
      </c>
      <c r="F10" s="69">
        <f t="shared" si="0"/>
        <v>24665</v>
      </c>
      <c r="G10" s="69">
        <f t="shared" si="0"/>
        <v>1270</v>
      </c>
      <c r="M10" s="15"/>
    </row>
    <row r="11" spans="2:15" ht="15" customHeight="1" thickBot="1" x14ac:dyDescent="0.3">
      <c r="B11" s="383" t="s">
        <v>143</v>
      </c>
      <c r="C11" s="383"/>
      <c r="D11" s="190"/>
      <c r="E11" s="190"/>
      <c r="F11" s="190"/>
      <c r="G11" s="190"/>
      <c r="O11" s="15"/>
    </row>
    <row r="12" spans="2:15" ht="15.75" x14ac:dyDescent="0.25">
      <c r="B12" s="65" t="s">
        <v>59</v>
      </c>
      <c r="C12" s="328" t="s">
        <v>181</v>
      </c>
      <c r="D12" s="68">
        <v>398</v>
      </c>
      <c r="E12" s="68">
        <v>111</v>
      </c>
      <c r="F12" s="68">
        <v>27036</v>
      </c>
      <c r="G12" s="68">
        <v>1249</v>
      </c>
      <c r="M12" s="15"/>
    </row>
    <row r="13" spans="2:15" ht="32.25" thickBot="1" x14ac:dyDescent="0.3">
      <c r="B13" s="65" t="s">
        <v>60</v>
      </c>
      <c r="C13" s="329" t="s">
        <v>182</v>
      </c>
      <c r="D13" s="68">
        <v>9</v>
      </c>
      <c r="E13" s="68">
        <v>19</v>
      </c>
      <c r="F13" s="68">
        <v>424</v>
      </c>
      <c r="G13" s="68">
        <v>35</v>
      </c>
    </row>
    <row r="14" spans="2:15" ht="15.75" x14ac:dyDescent="0.25">
      <c r="B14" s="380" t="s">
        <v>179</v>
      </c>
      <c r="C14" s="380"/>
      <c r="D14" s="69">
        <f>D12+D13</f>
        <v>407</v>
      </c>
      <c r="E14" s="69">
        <f t="shared" ref="E14:G14" si="1">E12+E13</f>
        <v>130</v>
      </c>
      <c r="F14" s="69">
        <f t="shared" si="1"/>
        <v>27460</v>
      </c>
      <c r="G14" s="69">
        <f t="shared" si="1"/>
        <v>1284</v>
      </c>
      <c r="O14" s="15"/>
    </row>
    <row r="15" spans="2:15" x14ac:dyDescent="0.25">
      <c r="D15" s="15"/>
      <c r="E15" s="15"/>
      <c r="F15" s="15"/>
      <c r="G15" s="15"/>
    </row>
    <row r="17" spans="6:15" x14ac:dyDescent="0.25">
      <c r="F17" s="15"/>
      <c r="G17" s="15"/>
      <c r="O17" s="15"/>
    </row>
    <row r="18" spans="6:15" x14ac:dyDescent="0.25">
      <c r="M18" s="15"/>
    </row>
    <row r="22" spans="6:15" x14ac:dyDescent="0.25">
      <c r="O22" s="15"/>
    </row>
  </sheetData>
  <mergeCells count="5">
    <mergeCell ref="B5:G5"/>
    <mergeCell ref="B10:C10"/>
    <mergeCell ref="B7:C7"/>
    <mergeCell ref="B11:C11"/>
    <mergeCell ref="B14:C14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3:K24"/>
  <sheetViews>
    <sheetView topLeftCell="A4" workbookViewId="0">
      <selection activeCell="C13" sqref="C13:C15"/>
    </sheetView>
  </sheetViews>
  <sheetFormatPr defaultRowHeight="15" x14ac:dyDescent="0.25"/>
  <cols>
    <col min="2" max="2" width="7.5703125" customWidth="1"/>
    <col min="3" max="3" width="43.85546875" customWidth="1"/>
    <col min="4" max="4" width="14.5703125" customWidth="1"/>
    <col min="5" max="5" width="12.85546875" customWidth="1"/>
    <col min="6" max="6" width="17.140625" customWidth="1"/>
    <col min="7" max="7" width="12.140625" customWidth="1"/>
    <col min="8" max="8" width="16.42578125" customWidth="1"/>
  </cols>
  <sheetData>
    <row r="3" spans="2:11" ht="16.5" thickBot="1" x14ac:dyDescent="0.3">
      <c r="B3" s="60"/>
      <c r="C3" s="82"/>
      <c r="D3" s="81"/>
      <c r="E3" s="81"/>
      <c r="F3" s="81"/>
      <c r="G3" s="81"/>
      <c r="H3" s="91" t="s">
        <v>188</v>
      </c>
    </row>
    <row r="4" spans="2:11" ht="24.95" customHeight="1" thickTop="1" x14ac:dyDescent="0.25">
      <c r="B4" s="389" t="s">
        <v>401</v>
      </c>
      <c r="C4" s="389"/>
      <c r="D4" s="389"/>
      <c r="E4" s="389"/>
      <c r="F4" s="389"/>
      <c r="G4" s="389"/>
      <c r="H4" s="389"/>
    </row>
    <row r="5" spans="2:11" ht="15.95" customHeight="1" x14ac:dyDescent="0.25">
      <c r="B5" s="385" t="s">
        <v>177</v>
      </c>
      <c r="C5" s="387" t="s">
        <v>405</v>
      </c>
      <c r="D5" s="387" t="s">
        <v>136</v>
      </c>
      <c r="E5" s="387"/>
      <c r="F5" s="387" t="s">
        <v>146</v>
      </c>
      <c r="G5" s="387"/>
      <c r="H5" s="191" t="s">
        <v>189</v>
      </c>
    </row>
    <row r="6" spans="2:11" ht="21" customHeight="1" x14ac:dyDescent="0.25">
      <c r="B6" s="385"/>
      <c r="C6" s="387"/>
      <c r="D6" s="185" t="s">
        <v>191</v>
      </c>
      <c r="E6" s="192" t="s">
        <v>36</v>
      </c>
      <c r="F6" s="185" t="s">
        <v>191</v>
      </c>
      <c r="G6" s="192" t="s">
        <v>37</v>
      </c>
      <c r="H6" s="191" t="s">
        <v>98</v>
      </c>
    </row>
    <row r="7" spans="2:11" ht="16.5" customHeight="1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175">
        <v>7</v>
      </c>
    </row>
    <row r="8" spans="2:11" ht="19.350000000000001" customHeight="1" x14ac:dyDescent="0.25">
      <c r="B8" s="108"/>
      <c r="C8" s="353" t="s">
        <v>406</v>
      </c>
      <c r="D8" s="189"/>
      <c r="E8" s="189"/>
      <c r="F8" s="189"/>
      <c r="G8" s="132"/>
      <c r="H8" s="132"/>
    </row>
    <row r="9" spans="2:11" ht="30" customHeight="1" x14ac:dyDescent="0.25">
      <c r="B9" s="111" t="s">
        <v>59</v>
      </c>
      <c r="C9" s="340" t="s">
        <v>407</v>
      </c>
      <c r="D9" s="68">
        <v>796</v>
      </c>
      <c r="E9" s="103">
        <f>D9/D18*100</f>
        <v>6.53076226958757E-2</v>
      </c>
      <c r="F9" s="102">
        <v>7079</v>
      </c>
      <c r="G9" s="103">
        <f>F9/F18*100</f>
        <v>0.55179369977714676</v>
      </c>
      <c r="H9" s="104">
        <f>F9/D9*100</f>
        <v>889.32160804020089</v>
      </c>
      <c r="J9" s="15"/>
      <c r="K9" s="47"/>
    </row>
    <row r="10" spans="2:11" ht="15.75" x14ac:dyDescent="0.25">
      <c r="B10" s="111" t="s">
        <v>60</v>
      </c>
      <c r="C10" s="340" t="s">
        <v>408</v>
      </c>
      <c r="D10" s="68">
        <v>611388</v>
      </c>
      <c r="E10" s="103">
        <f>D10/D18*100</f>
        <v>50.161176915560354</v>
      </c>
      <c r="F10" s="102">
        <v>592182</v>
      </c>
      <c r="G10" s="103">
        <f>F10/F18*100</f>
        <v>46.159386455916135</v>
      </c>
      <c r="H10" s="104">
        <f t="shared" ref="H10:H18" si="0">F10/D10*100</f>
        <v>96.858623329211568</v>
      </c>
      <c r="J10" s="15"/>
      <c r="K10" s="47"/>
    </row>
    <row r="11" spans="2:11" ht="15.75" x14ac:dyDescent="0.25">
      <c r="B11" s="111" t="s">
        <v>61</v>
      </c>
      <c r="C11" s="340" t="s">
        <v>409</v>
      </c>
      <c r="D11" s="68">
        <v>76275</v>
      </c>
      <c r="E11" s="103">
        <f>D11/D18*100</f>
        <v>6.2579634687536663</v>
      </c>
      <c r="F11" s="102">
        <v>74267</v>
      </c>
      <c r="G11" s="103">
        <f>F11/F18*100</f>
        <v>5.7889620993571631</v>
      </c>
      <c r="H11" s="104">
        <f t="shared" si="0"/>
        <v>97.367420517862996</v>
      </c>
      <c r="J11" s="15"/>
      <c r="K11" s="47"/>
    </row>
    <row r="12" spans="2:11" ht="15.75" x14ac:dyDescent="0.25">
      <c r="B12" s="387" t="s">
        <v>404</v>
      </c>
      <c r="C12" s="387"/>
      <c r="D12" s="69">
        <f>SUM(D9:D11)</f>
        <v>688459</v>
      </c>
      <c r="E12" s="172">
        <f>D12/D18*100</f>
        <v>56.484448007009902</v>
      </c>
      <c r="F12" s="105">
        <f>SUM(F9:F11)</f>
        <v>673528</v>
      </c>
      <c r="G12" s="172">
        <f>F12/F18*100</f>
        <v>52.500142255050442</v>
      </c>
      <c r="H12" s="106">
        <f t="shared" si="0"/>
        <v>97.831243400115326</v>
      </c>
      <c r="J12" s="15"/>
      <c r="K12" s="47"/>
    </row>
    <row r="13" spans="2:11" ht="15.75" x14ac:dyDescent="0.25">
      <c r="B13" s="108"/>
      <c r="C13" s="340" t="s">
        <v>410</v>
      </c>
      <c r="D13" s="190"/>
      <c r="E13" s="103"/>
      <c r="F13" s="147"/>
      <c r="G13" s="103"/>
      <c r="H13" s="104"/>
      <c r="J13" s="15"/>
      <c r="K13" s="47"/>
    </row>
    <row r="14" spans="2:11" ht="16.350000000000001" customHeight="1" x14ac:dyDescent="0.25">
      <c r="B14" s="111" t="s">
        <v>62</v>
      </c>
      <c r="C14" s="340" t="s">
        <v>411</v>
      </c>
      <c r="D14" s="68">
        <v>388320</v>
      </c>
      <c r="E14" s="103">
        <f>D14/D18*100</f>
        <v>31.859618147314634</v>
      </c>
      <c r="F14" s="102">
        <v>431211</v>
      </c>
      <c r="G14" s="103">
        <f>F14/F18*100</f>
        <v>33.612023318915554</v>
      </c>
      <c r="H14" s="104">
        <f t="shared" si="0"/>
        <v>111.04527194066749</v>
      </c>
      <c r="J14" s="15"/>
      <c r="K14" s="47"/>
    </row>
    <row r="15" spans="2:11" ht="16.350000000000001" customHeight="1" x14ac:dyDescent="0.25">
      <c r="B15" s="111" t="s">
        <v>63</v>
      </c>
      <c r="C15" s="340" t="s">
        <v>412</v>
      </c>
      <c r="D15" s="68">
        <v>70514</v>
      </c>
      <c r="E15" s="103">
        <f>D15/D18*100</f>
        <v>5.7853036517298726</v>
      </c>
      <c r="F15" s="102">
        <v>91598</v>
      </c>
      <c r="G15" s="103">
        <f>F15/F18*100</f>
        <v>7.1398784167519551</v>
      </c>
      <c r="H15" s="104">
        <f t="shared" si="0"/>
        <v>129.90044530164221</v>
      </c>
      <c r="J15" s="15"/>
      <c r="K15" s="47"/>
    </row>
    <row r="16" spans="2:11" ht="15.75" x14ac:dyDescent="0.25">
      <c r="B16" s="111" t="s">
        <v>64</v>
      </c>
      <c r="C16" s="101" t="s">
        <v>108</v>
      </c>
      <c r="D16" s="68">
        <v>71554</v>
      </c>
      <c r="E16" s="103">
        <f>D16/D18*100</f>
        <v>5.8706301939455896</v>
      </c>
      <c r="F16" s="102">
        <v>86570</v>
      </c>
      <c r="G16" s="103">
        <f>F16/F18*100</f>
        <v>6.7479560092820439</v>
      </c>
      <c r="H16" s="104">
        <f t="shared" si="0"/>
        <v>120.98554937529697</v>
      </c>
      <c r="J16" s="15"/>
      <c r="K16" s="47"/>
    </row>
    <row r="17" spans="2:11" ht="15.75" x14ac:dyDescent="0.25">
      <c r="B17" s="387" t="s">
        <v>402</v>
      </c>
      <c r="C17" s="387"/>
      <c r="D17" s="105">
        <f>SUM(D14:D16)</f>
        <v>530388</v>
      </c>
      <c r="E17" s="172">
        <f>D17/D18*100</f>
        <v>43.515551992990098</v>
      </c>
      <c r="F17" s="105">
        <f>SUM(F14:F16)</f>
        <v>609379</v>
      </c>
      <c r="G17" s="172">
        <f>F17/F18*100</f>
        <v>47.499857744949558</v>
      </c>
      <c r="H17" s="106">
        <f t="shared" si="0"/>
        <v>114.89305942065053</v>
      </c>
      <c r="J17" s="15"/>
      <c r="K17" s="47"/>
    </row>
    <row r="18" spans="2:11" ht="15.75" x14ac:dyDescent="0.25">
      <c r="B18" s="387" t="s">
        <v>403</v>
      </c>
      <c r="C18" s="387"/>
      <c r="D18" s="105">
        <f>D12+D17</f>
        <v>1218847</v>
      </c>
      <c r="E18" s="106">
        <f>E12+E17</f>
        <v>100</v>
      </c>
      <c r="F18" s="105">
        <f>F12+F17</f>
        <v>1282907</v>
      </c>
      <c r="G18" s="106">
        <f>G12+G17</f>
        <v>100</v>
      </c>
      <c r="H18" s="106">
        <f t="shared" si="0"/>
        <v>105.25578682147965</v>
      </c>
      <c r="J18" s="15"/>
      <c r="K18" s="47"/>
    </row>
    <row r="20" spans="2:11" x14ac:dyDescent="0.25">
      <c r="F20" s="15"/>
    </row>
    <row r="21" spans="2:11" x14ac:dyDescent="0.25">
      <c r="D21" s="15"/>
      <c r="F21" s="24"/>
    </row>
    <row r="22" spans="2:11" x14ac:dyDescent="0.25">
      <c r="D22" s="15"/>
    </row>
    <row r="23" spans="2:11" x14ac:dyDescent="0.25">
      <c r="D23" s="15"/>
    </row>
    <row r="24" spans="2:11" x14ac:dyDescent="0.25">
      <c r="D24" s="15"/>
    </row>
  </sheetData>
  <mergeCells count="8">
    <mergeCell ref="B18:C18"/>
    <mergeCell ref="C5:C6"/>
    <mergeCell ref="D5:E5"/>
    <mergeCell ref="F5:G5"/>
    <mergeCell ref="B4:H4"/>
    <mergeCell ref="B5:B6"/>
    <mergeCell ref="B17:C17"/>
    <mergeCell ref="B12:C12"/>
  </mergeCells>
  <pageMargins left="0.7" right="0.7" top="0.75" bottom="0.75" header="0.3" footer="0.3"/>
  <pageSetup orientation="landscape" r:id="rId1"/>
  <ignoredErrors>
    <ignoredError sqref="E12:F12 E17:F17" formula="1"/>
  </ignoredError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3:K22"/>
  <sheetViews>
    <sheetView workbookViewId="0">
      <selection activeCell="F8" sqref="F8"/>
    </sheetView>
  </sheetViews>
  <sheetFormatPr defaultRowHeight="15" x14ac:dyDescent="0.25"/>
  <cols>
    <col min="1" max="2" width="9.140625" customWidth="1"/>
    <col min="3" max="3" width="44.85546875" customWidth="1"/>
    <col min="4" max="4" width="17.85546875" customWidth="1"/>
    <col min="5" max="5" width="11.42578125" customWidth="1"/>
    <col min="6" max="6" width="16.5703125" customWidth="1"/>
    <col min="7" max="7" width="11.42578125" customWidth="1"/>
    <col min="8" max="8" width="13.5703125" customWidth="1"/>
  </cols>
  <sheetData>
    <row r="3" spans="2:11" ht="16.5" thickBot="1" x14ac:dyDescent="0.3">
      <c r="B3" s="60"/>
      <c r="C3" s="60"/>
      <c r="D3" s="60"/>
      <c r="E3" s="60"/>
      <c r="F3" s="60"/>
      <c r="G3" s="60"/>
      <c r="H3" s="195" t="s">
        <v>188</v>
      </c>
    </row>
    <row r="4" spans="2:11" ht="24.95" customHeight="1" thickTop="1" x14ac:dyDescent="0.25">
      <c r="B4" s="389" t="s">
        <v>413</v>
      </c>
      <c r="C4" s="389"/>
      <c r="D4" s="389"/>
      <c r="E4" s="389"/>
      <c r="F4" s="389"/>
      <c r="G4" s="389"/>
      <c r="H4" s="389"/>
    </row>
    <row r="5" spans="2:11" ht="15.95" customHeight="1" x14ac:dyDescent="0.25">
      <c r="B5" s="385" t="s">
        <v>177</v>
      </c>
      <c r="C5" s="387" t="s">
        <v>426</v>
      </c>
      <c r="D5" s="387" t="s">
        <v>136</v>
      </c>
      <c r="E5" s="387"/>
      <c r="F5" s="403" t="s">
        <v>146</v>
      </c>
      <c r="G5" s="403"/>
      <c r="H5" s="168" t="s">
        <v>189</v>
      </c>
    </row>
    <row r="6" spans="2:11" ht="15.95" customHeight="1" x14ac:dyDescent="0.25">
      <c r="B6" s="385"/>
      <c r="C6" s="387"/>
      <c r="D6" s="97" t="s">
        <v>191</v>
      </c>
      <c r="E6" s="97" t="s">
        <v>6</v>
      </c>
      <c r="F6" s="97" t="s">
        <v>191</v>
      </c>
      <c r="G6" s="97" t="s">
        <v>6</v>
      </c>
      <c r="H6" s="168" t="s">
        <v>98</v>
      </c>
    </row>
    <row r="7" spans="2:11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</row>
    <row r="8" spans="2:11" ht="15.75" x14ac:dyDescent="0.25">
      <c r="B8" s="108"/>
      <c r="C8" s="353" t="s">
        <v>414</v>
      </c>
      <c r="D8" s="189"/>
      <c r="E8" s="136"/>
      <c r="F8" s="189"/>
      <c r="G8" s="132"/>
      <c r="H8" s="132"/>
      <c r="J8" s="15"/>
    </row>
    <row r="9" spans="2:11" ht="15.75" x14ac:dyDescent="0.25">
      <c r="B9" s="100" t="s">
        <v>59</v>
      </c>
      <c r="C9" s="340" t="s">
        <v>415</v>
      </c>
      <c r="D9" s="68">
        <v>75580</v>
      </c>
      <c r="E9" s="103">
        <f>D9/D20*100</f>
        <v>8.4752795003195889</v>
      </c>
      <c r="F9" s="102">
        <v>52226</v>
      </c>
      <c r="G9" s="103">
        <f>F9/F20*100</f>
        <v>5.8872731371885925</v>
      </c>
      <c r="H9" s="104">
        <f>F9/D9*100</f>
        <v>69.100291082296906</v>
      </c>
      <c r="J9" s="15"/>
      <c r="K9" s="47"/>
    </row>
    <row r="10" spans="2:11" ht="15.75" x14ac:dyDescent="0.25">
      <c r="B10" s="100" t="s">
        <v>60</v>
      </c>
      <c r="C10" s="340" t="s">
        <v>416</v>
      </c>
      <c r="D10" s="68">
        <v>6782</v>
      </c>
      <c r="E10" s="103">
        <f>D10/D20*100</f>
        <v>0.76050999697231347</v>
      </c>
      <c r="F10" s="102">
        <v>5709</v>
      </c>
      <c r="G10" s="103">
        <f>F10/F20*100</f>
        <v>0.64355765979032797</v>
      </c>
      <c r="H10" s="104">
        <f>F10/D10*100</f>
        <v>84.178708345620763</v>
      </c>
      <c r="J10" s="15"/>
      <c r="K10" s="47"/>
    </row>
    <row r="11" spans="2:11" ht="15.75" x14ac:dyDescent="0.25">
      <c r="B11" s="100" t="s">
        <v>61</v>
      </c>
      <c r="C11" s="340" t="s">
        <v>417</v>
      </c>
      <c r="D11" s="68">
        <v>37836</v>
      </c>
      <c r="E11" s="103">
        <f>D11/D20*100</f>
        <v>4.2427980308824029</v>
      </c>
      <c r="F11" s="102">
        <v>34951</v>
      </c>
      <c r="G11" s="103">
        <f>F11/F20*100</f>
        <v>3.9399165821215192</v>
      </c>
      <c r="H11" s="104">
        <f>F11/D11*100</f>
        <v>92.374986785072423</v>
      </c>
      <c r="J11" s="15"/>
      <c r="K11" s="47"/>
    </row>
    <row r="12" spans="2:11" ht="15.75" x14ac:dyDescent="0.25">
      <c r="B12" s="387" t="s">
        <v>404</v>
      </c>
      <c r="C12" s="387"/>
      <c r="D12" s="193">
        <f>SUM(D9:D11)</f>
        <v>120198</v>
      </c>
      <c r="E12" s="172">
        <f>D12/D20*100</f>
        <v>13.478587528174305</v>
      </c>
      <c r="F12" s="105">
        <f>SUM(F9:F11)</f>
        <v>92886</v>
      </c>
      <c r="G12" s="172">
        <f>F12/F20*100</f>
        <v>10.470747379100439</v>
      </c>
      <c r="H12" s="106">
        <f>F12/D12*100</f>
        <v>77.277492137972345</v>
      </c>
      <c r="J12" s="15"/>
      <c r="K12" s="47"/>
    </row>
    <row r="13" spans="2:11" ht="15.75" x14ac:dyDescent="0.25">
      <c r="B13" s="108"/>
      <c r="C13" s="353" t="s">
        <v>418</v>
      </c>
      <c r="D13" s="194"/>
      <c r="E13" s="103"/>
      <c r="F13" s="147"/>
      <c r="G13" s="103"/>
      <c r="H13" s="104"/>
      <c r="J13" s="15"/>
      <c r="K13" s="47"/>
    </row>
    <row r="14" spans="2:11" ht="46.5" customHeight="1" x14ac:dyDescent="0.25">
      <c r="B14" s="100" t="s">
        <v>62</v>
      </c>
      <c r="C14" s="340" t="s">
        <v>419</v>
      </c>
      <c r="D14" s="68">
        <v>75703</v>
      </c>
      <c r="E14" s="103">
        <f>D14/D20*100</f>
        <v>8.4890722944256929</v>
      </c>
      <c r="F14" s="102">
        <v>79112</v>
      </c>
      <c r="G14" s="103">
        <f>F14/F20*100</f>
        <v>8.9180475707361069</v>
      </c>
      <c r="H14" s="104">
        <f t="shared" ref="H14:H20" si="0">F14/D14*100</f>
        <v>104.50312405056603</v>
      </c>
      <c r="J14" s="15"/>
      <c r="K14" s="47"/>
    </row>
    <row r="15" spans="2:11" ht="15.75" x14ac:dyDescent="0.25">
      <c r="B15" s="100" t="s">
        <v>63</v>
      </c>
      <c r="C15" s="340" t="s">
        <v>420</v>
      </c>
      <c r="D15" s="68">
        <v>259673</v>
      </c>
      <c r="E15" s="103">
        <f>D15/D20*100</f>
        <v>29.118831088733643</v>
      </c>
      <c r="F15" s="102">
        <v>262807</v>
      </c>
      <c r="G15" s="103">
        <f>F15/F20*100</f>
        <v>29.625408634877694</v>
      </c>
      <c r="H15" s="104">
        <f t="shared" si="0"/>
        <v>101.20690252740947</v>
      </c>
      <c r="J15" s="15"/>
      <c r="K15" s="47"/>
    </row>
    <row r="16" spans="2:11" ht="15" customHeight="1" x14ac:dyDescent="0.25">
      <c r="B16" s="100" t="s">
        <v>64</v>
      </c>
      <c r="C16" s="340" t="s">
        <v>421</v>
      </c>
      <c r="D16" s="68">
        <v>173442</v>
      </c>
      <c r="E16" s="103">
        <f>D16/D20*100</f>
        <v>19.449185328055442</v>
      </c>
      <c r="F16" s="102">
        <v>162529</v>
      </c>
      <c r="G16" s="103">
        <f>F16/F20*100</f>
        <v>18.321384285875325</v>
      </c>
      <c r="H16" s="104">
        <f t="shared" si="0"/>
        <v>93.707983072150924</v>
      </c>
      <c r="J16" s="15"/>
      <c r="K16" s="47"/>
    </row>
    <row r="17" spans="2:11" ht="15.75" x14ac:dyDescent="0.25">
      <c r="B17" s="100" t="s">
        <v>65</v>
      </c>
      <c r="C17" s="340" t="s">
        <v>422</v>
      </c>
      <c r="D17" s="68">
        <v>155890</v>
      </c>
      <c r="E17" s="103">
        <f>D17/D20*100</f>
        <v>17.480964822768204</v>
      </c>
      <c r="F17" s="102">
        <v>170082</v>
      </c>
      <c r="G17" s="103">
        <f>F17/F20*100</f>
        <v>19.172810280689887</v>
      </c>
      <c r="H17" s="104">
        <f t="shared" si="0"/>
        <v>109.10385528257105</v>
      </c>
      <c r="J17" s="15"/>
      <c r="K17" s="47"/>
    </row>
    <row r="18" spans="2:11" ht="15.75" x14ac:dyDescent="0.25">
      <c r="B18" s="100" t="s">
        <v>66</v>
      </c>
      <c r="C18" s="340" t="s">
        <v>423</v>
      </c>
      <c r="D18" s="68">
        <v>106864</v>
      </c>
      <c r="E18" s="103">
        <f>D18/D20*100</f>
        <v>11.983358937842716</v>
      </c>
      <c r="F18" s="102">
        <v>119684</v>
      </c>
      <c r="G18" s="103">
        <f>F18/F20*100</f>
        <v>13.491601848720549</v>
      </c>
      <c r="H18" s="104">
        <f t="shared" si="0"/>
        <v>111.99655637071417</v>
      </c>
      <c r="J18" s="15"/>
      <c r="K18" s="47"/>
    </row>
    <row r="19" spans="2:11" ht="15.75" x14ac:dyDescent="0.25">
      <c r="B19" s="387" t="s">
        <v>424</v>
      </c>
      <c r="C19" s="387"/>
      <c r="D19" s="144">
        <f>SUM(D14:D18)</f>
        <v>771572</v>
      </c>
      <c r="E19" s="172">
        <f>D19/D20*100</f>
        <v>86.521412471825698</v>
      </c>
      <c r="F19" s="105">
        <f>SUM(F14:F18)</f>
        <v>794214</v>
      </c>
      <c r="G19" s="172">
        <f>F19/F20*100</f>
        <v>89.529252620899555</v>
      </c>
      <c r="H19" s="106">
        <f t="shared" si="0"/>
        <v>102.9345284691513</v>
      </c>
      <c r="J19" s="15"/>
      <c r="K19" s="47"/>
    </row>
    <row r="20" spans="2:11" ht="15.75" x14ac:dyDescent="0.25">
      <c r="B20" s="387" t="s">
        <v>425</v>
      </c>
      <c r="C20" s="387"/>
      <c r="D20" s="144">
        <f>D12+D19</f>
        <v>891770</v>
      </c>
      <c r="E20" s="106">
        <f>E12+E19</f>
        <v>100</v>
      </c>
      <c r="F20" s="105">
        <f>F12+F19</f>
        <v>887100</v>
      </c>
      <c r="G20" s="106">
        <f>G12+G19</f>
        <v>100</v>
      </c>
      <c r="H20" s="106">
        <f t="shared" si="0"/>
        <v>99.476322370117856</v>
      </c>
      <c r="J20" s="15"/>
      <c r="K20" s="47"/>
    </row>
    <row r="22" spans="2:11" x14ac:dyDescent="0.25">
      <c r="F22" s="15"/>
    </row>
  </sheetData>
  <mergeCells count="8">
    <mergeCell ref="B20:C20"/>
    <mergeCell ref="C5:C6"/>
    <mergeCell ref="D5:E5"/>
    <mergeCell ref="F5:G5"/>
    <mergeCell ref="B4:H4"/>
    <mergeCell ref="B5:B6"/>
    <mergeCell ref="B12:C12"/>
    <mergeCell ref="B19:C19"/>
  </mergeCells>
  <pageMargins left="0.7" right="0.7" top="0.75" bottom="0.75" header="0.3" footer="0.3"/>
  <pageSetup orientation="landscape" r:id="rId1"/>
  <ignoredErrors>
    <ignoredError sqref="E12:F12 E19:F19" formula="1"/>
  </ignoredError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2:J24"/>
  <sheetViews>
    <sheetView topLeftCell="A13" workbookViewId="0">
      <selection activeCell="C30" sqref="C30"/>
    </sheetView>
  </sheetViews>
  <sheetFormatPr defaultRowHeight="15" x14ac:dyDescent="0.25"/>
  <cols>
    <col min="2" max="2" width="7.7109375" customWidth="1"/>
    <col min="3" max="3" width="65.28515625" customWidth="1"/>
    <col min="4" max="4" width="18" customWidth="1"/>
    <col min="5" max="5" width="17.5703125" customWidth="1"/>
    <col min="6" max="6" width="18.140625" customWidth="1"/>
    <col min="8" max="8" width="10.140625" bestFit="1" customWidth="1"/>
    <col min="9" max="9" width="12.5703125" customWidth="1"/>
  </cols>
  <sheetData>
    <row r="2" spans="2:10" ht="15.75" x14ac:dyDescent="0.25">
      <c r="C2" s="9"/>
      <c r="D2" s="4"/>
      <c r="E2" s="4"/>
      <c r="F2" s="11"/>
    </row>
    <row r="3" spans="2:10" ht="16.5" thickBot="1" x14ac:dyDescent="0.3">
      <c r="B3" s="60"/>
      <c r="C3" s="60"/>
      <c r="D3" s="60"/>
      <c r="E3" s="60"/>
      <c r="F3" s="91" t="s">
        <v>427</v>
      </c>
    </row>
    <row r="4" spans="2:10" ht="24.95" customHeight="1" thickTop="1" x14ac:dyDescent="0.25">
      <c r="B4" s="389" t="s">
        <v>428</v>
      </c>
      <c r="C4" s="389"/>
      <c r="D4" s="389"/>
      <c r="E4" s="389"/>
      <c r="F4" s="389"/>
    </row>
    <row r="5" spans="2:10" ht="20.100000000000001" customHeight="1" x14ac:dyDescent="0.25">
      <c r="B5" s="131" t="s">
        <v>177</v>
      </c>
      <c r="C5" s="97" t="s">
        <v>385</v>
      </c>
      <c r="D5" s="97" t="s">
        <v>111</v>
      </c>
      <c r="E5" s="97" t="s">
        <v>131</v>
      </c>
      <c r="F5" s="97" t="s">
        <v>143</v>
      </c>
    </row>
    <row r="6" spans="2:10" s="41" customFormat="1" ht="15.75" customHeight="1" x14ac:dyDescent="0.2">
      <c r="B6" s="98">
        <v>1</v>
      </c>
      <c r="C6" s="99">
        <v>2</v>
      </c>
      <c r="D6" s="175">
        <v>3</v>
      </c>
      <c r="E6" s="175">
        <v>4</v>
      </c>
      <c r="F6" s="99">
        <v>5</v>
      </c>
    </row>
    <row r="7" spans="2:10" ht="15.75" x14ac:dyDescent="0.25">
      <c r="B7" s="100" t="s">
        <v>59</v>
      </c>
      <c r="C7" s="352" t="s">
        <v>431</v>
      </c>
      <c r="D7" s="68">
        <v>174265</v>
      </c>
      <c r="E7" s="68">
        <v>293560</v>
      </c>
      <c r="F7" s="102">
        <v>361381</v>
      </c>
      <c r="H7" s="15"/>
      <c r="I7" s="26"/>
      <c r="J7" s="15"/>
    </row>
    <row r="8" spans="2:10" ht="15.75" x14ac:dyDescent="0.25">
      <c r="B8" s="100" t="s">
        <v>60</v>
      </c>
      <c r="C8" s="352" t="s">
        <v>432</v>
      </c>
      <c r="D8" s="68">
        <v>23842663</v>
      </c>
      <c r="E8" s="68">
        <v>24808854</v>
      </c>
      <c r="F8" s="102">
        <v>24978287</v>
      </c>
      <c r="H8" s="15"/>
      <c r="I8" s="26"/>
      <c r="J8" s="15"/>
    </row>
    <row r="9" spans="2:10" ht="15.75" x14ac:dyDescent="0.25">
      <c r="B9" s="100" t="s">
        <v>61</v>
      </c>
      <c r="C9" s="352" t="s">
        <v>433</v>
      </c>
      <c r="D9" s="68">
        <v>2996296</v>
      </c>
      <c r="E9" s="68">
        <v>3166005</v>
      </c>
      <c r="F9" s="102">
        <v>3020107</v>
      </c>
      <c r="H9" s="15"/>
      <c r="I9" s="26"/>
      <c r="J9" s="15"/>
    </row>
    <row r="10" spans="2:10" ht="15.75" x14ac:dyDescent="0.25">
      <c r="B10" s="100" t="s">
        <v>62</v>
      </c>
      <c r="C10" s="352" t="s">
        <v>434</v>
      </c>
      <c r="D10" s="68">
        <v>1035059</v>
      </c>
      <c r="E10" s="68">
        <v>1098649</v>
      </c>
      <c r="F10" s="102">
        <v>1190021</v>
      </c>
      <c r="H10" s="26"/>
      <c r="I10" s="26"/>
      <c r="J10" s="15"/>
    </row>
    <row r="11" spans="2:10" ht="15.75" x14ac:dyDescent="0.25">
      <c r="B11" s="100" t="s">
        <v>63</v>
      </c>
      <c r="C11" s="352" t="s">
        <v>435</v>
      </c>
      <c r="D11" s="68">
        <v>568581</v>
      </c>
      <c r="E11" s="68">
        <v>568261</v>
      </c>
      <c r="F11" s="102">
        <v>580642</v>
      </c>
      <c r="H11" s="26"/>
      <c r="I11" s="26"/>
      <c r="J11" s="15"/>
    </row>
    <row r="12" spans="2:10" ht="15.75" x14ac:dyDescent="0.25">
      <c r="B12" s="100" t="s">
        <v>64</v>
      </c>
      <c r="C12" s="352" t="s">
        <v>436</v>
      </c>
      <c r="D12" s="68">
        <v>466478</v>
      </c>
      <c r="E12" s="68">
        <v>530388</v>
      </c>
      <c r="F12" s="102">
        <v>609379</v>
      </c>
      <c r="H12" s="26"/>
      <c r="I12" s="26"/>
      <c r="J12" s="15"/>
    </row>
    <row r="13" spans="2:10" ht="15.75" x14ac:dyDescent="0.25">
      <c r="B13" s="100" t="s">
        <v>65</v>
      </c>
      <c r="C13" s="352" t="s">
        <v>437</v>
      </c>
      <c r="D13" s="68">
        <v>529943</v>
      </c>
      <c r="E13" s="68">
        <v>539979</v>
      </c>
      <c r="F13" s="102">
        <v>545020</v>
      </c>
      <c r="H13" s="26"/>
      <c r="I13" s="26"/>
      <c r="J13" s="15"/>
    </row>
    <row r="14" spans="2:10" ht="15.75" x14ac:dyDescent="0.25">
      <c r="B14" s="100" t="s">
        <v>66</v>
      </c>
      <c r="C14" s="352" t="s">
        <v>438</v>
      </c>
      <c r="D14" s="68">
        <v>317866</v>
      </c>
      <c r="E14" s="68">
        <v>231593</v>
      </c>
      <c r="F14" s="102">
        <v>249194</v>
      </c>
      <c r="H14" s="26"/>
      <c r="I14" s="26"/>
      <c r="J14" s="15"/>
    </row>
    <row r="15" spans="2:10" ht="15.75" x14ac:dyDescent="0.25">
      <c r="B15" s="100" t="s">
        <v>67</v>
      </c>
      <c r="C15" s="352" t="s">
        <v>439</v>
      </c>
      <c r="D15" s="68">
        <v>135862</v>
      </c>
      <c r="E15" s="68">
        <v>155890</v>
      </c>
      <c r="F15" s="102">
        <v>170082</v>
      </c>
      <c r="H15" s="15"/>
      <c r="I15" s="26"/>
      <c r="J15" s="15"/>
    </row>
    <row r="16" spans="2:10" ht="15.75" x14ac:dyDescent="0.25">
      <c r="B16" s="100" t="s">
        <v>68</v>
      </c>
      <c r="C16" s="101" t="s">
        <v>440</v>
      </c>
      <c r="D16" s="278">
        <f>D7/D8*100</f>
        <v>0.73089570573555473</v>
      </c>
      <c r="E16" s="278">
        <f t="shared" ref="E16:F16" si="0">E7/E8*100</f>
        <v>1.1832872247948254</v>
      </c>
      <c r="F16" s="309">
        <f t="shared" si="0"/>
        <v>1.4467805578501038</v>
      </c>
    </row>
    <row r="17" spans="2:6" ht="15.75" x14ac:dyDescent="0.25">
      <c r="B17" s="100" t="s">
        <v>69</v>
      </c>
      <c r="C17" s="352" t="s">
        <v>441</v>
      </c>
      <c r="D17" s="278">
        <f>D7/D9*100</f>
        <v>5.8160141721645662</v>
      </c>
      <c r="E17" s="278">
        <f t="shared" ref="E17:F17" si="1">E7/E9*100</f>
        <v>9.2722532023796553</v>
      </c>
      <c r="F17" s="309">
        <f t="shared" si="1"/>
        <v>11.965834323088554</v>
      </c>
    </row>
    <row r="18" spans="2:6" ht="15.75" x14ac:dyDescent="0.25">
      <c r="B18" s="100" t="s">
        <v>70</v>
      </c>
      <c r="C18" s="352" t="s">
        <v>442</v>
      </c>
      <c r="D18" s="278">
        <f>D10/D8*100</f>
        <v>4.3412055104750671</v>
      </c>
      <c r="E18" s="278">
        <f t="shared" ref="E18:F18" si="2">E10/E8*100</f>
        <v>4.4284552603679312</v>
      </c>
      <c r="F18" s="309">
        <f t="shared" si="2"/>
        <v>4.7642218219367889</v>
      </c>
    </row>
    <row r="19" spans="2:6" ht="15.75" x14ac:dyDescent="0.25">
      <c r="B19" s="100" t="s">
        <v>71</v>
      </c>
      <c r="C19" s="343" t="s">
        <v>443</v>
      </c>
      <c r="D19" s="278">
        <f>D11/D8*100</f>
        <v>2.3847210355655322</v>
      </c>
      <c r="E19" s="278">
        <f t="shared" ref="E19:F19" si="3">E11/E8*100</f>
        <v>2.2905572341229465</v>
      </c>
      <c r="F19" s="309">
        <f t="shared" si="3"/>
        <v>2.3245869502580381</v>
      </c>
    </row>
    <row r="20" spans="2:6" ht="32.25" customHeight="1" x14ac:dyDescent="0.25">
      <c r="B20" s="100" t="s">
        <v>72</v>
      </c>
      <c r="C20" s="343" t="s">
        <v>444</v>
      </c>
      <c r="D20" s="310">
        <v>2.5</v>
      </c>
      <c r="E20" s="310">
        <v>2.4700000000000002</v>
      </c>
      <c r="F20" s="309">
        <v>2.4900000000000002</v>
      </c>
    </row>
    <row r="21" spans="2:6" ht="31.5" x14ac:dyDescent="0.25">
      <c r="B21" s="100" t="s">
        <v>73</v>
      </c>
      <c r="C21" s="343" t="s">
        <v>445</v>
      </c>
      <c r="D21" s="67">
        <v>58.9</v>
      </c>
      <c r="E21" s="310">
        <v>57.274159246039538</v>
      </c>
      <c r="F21" s="309">
        <v>53.436529047325379</v>
      </c>
    </row>
    <row r="23" spans="2:6" x14ac:dyDescent="0.25">
      <c r="C23" s="196" t="s">
        <v>429</v>
      </c>
    </row>
    <row r="24" spans="2:6" x14ac:dyDescent="0.25">
      <c r="C24" s="196" t="s">
        <v>430</v>
      </c>
    </row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3:K14"/>
  <sheetViews>
    <sheetView workbookViewId="0">
      <selection activeCell="C17" sqref="C17"/>
    </sheetView>
  </sheetViews>
  <sheetFormatPr defaultRowHeight="15" x14ac:dyDescent="0.25"/>
  <cols>
    <col min="3" max="3" width="30.140625" customWidth="1"/>
    <col min="4" max="4" width="17.140625" customWidth="1"/>
    <col min="5" max="8" width="18.140625" customWidth="1"/>
    <col min="11" max="11" width="11.5703125" bestFit="1" customWidth="1"/>
  </cols>
  <sheetData>
    <row r="3" spans="2:11" ht="16.5" thickBot="1" x14ac:dyDescent="0.3">
      <c r="B3" s="60"/>
      <c r="C3" s="127"/>
      <c r="D3" s="81"/>
      <c r="E3" s="81"/>
      <c r="F3" s="81"/>
      <c r="G3" s="81"/>
      <c r="H3" s="84" t="s">
        <v>188</v>
      </c>
      <c r="I3" s="4"/>
    </row>
    <row r="4" spans="2:11" ht="24.95" customHeight="1" thickTop="1" x14ac:dyDescent="0.25">
      <c r="B4" s="389" t="s">
        <v>446</v>
      </c>
      <c r="C4" s="389"/>
      <c r="D4" s="389"/>
      <c r="E4" s="389"/>
      <c r="F4" s="389"/>
      <c r="G4" s="389"/>
      <c r="H4" s="389"/>
      <c r="I4" s="6"/>
    </row>
    <row r="5" spans="2:11" ht="15.75" x14ac:dyDescent="0.25">
      <c r="B5" s="131" t="s">
        <v>177</v>
      </c>
      <c r="C5" s="97" t="s">
        <v>178</v>
      </c>
      <c r="D5" s="97" t="s">
        <v>111</v>
      </c>
      <c r="E5" s="97" t="s">
        <v>131</v>
      </c>
      <c r="F5" s="97" t="s">
        <v>143</v>
      </c>
      <c r="G5" s="387" t="s">
        <v>189</v>
      </c>
      <c r="H5" s="387"/>
      <c r="I5" s="6"/>
    </row>
    <row r="6" spans="2:11" ht="15.75" x14ac:dyDescent="0.25">
      <c r="B6" s="98">
        <v>1</v>
      </c>
      <c r="C6" s="99">
        <v>2</v>
      </c>
      <c r="D6" s="99">
        <v>3</v>
      </c>
      <c r="E6" s="99">
        <v>4</v>
      </c>
      <c r="F6" s="99">
        <v>5</v>
      </c>
      <c r="G6" s="99" t="s">
        <v>103</v>
      </c>
      <c r="H6" s="99" t="s">
        <v>104</v>
      </c>
      <c r="I6" s="6"/>
      <c r="K6" s="15"/>
    </row>
    <row r="7" spans="2:11" ht="15.75" customHeight="1" x14ac:dyDescent="0.25">
      <c r="B7" s="111" t="s">
        <v>59</v>
      </c>
      <c r="C7" s="340" t="s">
        <v>447</v>
      </c>
      <c r="D7" s="107">
        <v>5849379</v>
      </c>
      <c r="E7" s="107">
        <v>7064703</v>
      </c>
      <c r="F7" s="107">
        <v>6928631</v>
      </c>
      <c r="G7" s="107">
        <f>E7/D7*100</f>
        <v>120.77697478655426</v>
      </c>
      <c r="H7" s="104">
        <f>F7/E7*100</f>
        <v>98.073917615503433</v>
      </c>
      <c r="I7" s="6"/>
      <c r="K7" s="15"/>
    </row>
    <row r="8" spans="2:11" ht="15.75" x14ac:dyDescent="0.25">
      <c r="B8" s="111" t="s">
        <v>60</v>
      </c>
      <c r="C8" s="340" t="s">
        <v>448</v>
      </c>
      <c r="D8" s="107">
        <v>2186642</v>
      </c>
      <c r="E8" s="107">
        <v>3176830</v>
      </c>
      <c r="F8" s="107">
        <v>3280801</v>
      </c>
      <c r="G8" s="107">
        <f t="shared" ref="G8" si="0">E8/D8*100</f>
        <v>145.28349862483205</v>
      </c>
      <c r="H8" s="104">
        <f>F8/E8*100</f>
        <v>103.27279080089271</v>
      </c>
      <c r="I8" s="6"/>
      <c r="K8" s="44"/>
    </row>
    <row r="9" spans="2:11" ht="15.75" x14ac:dyDescent="0.25">
      <c r="B9" s="387" t="s">
        <v>38</v>
      </c>
      <c r="C9" s="387"/>
      <c r="D9" s="322">
        <f>D7/D8</f>
        <v>2.6750510600272017</v>
      </c>
      <c r="E9" s="322">
        <f>E7/E8</f>
        <v>2.2238215453769952</v>
      </c>
      <c r="F9" s="322">
        <f>F7/F8</f>
        <v>2.1118717654621539</v>
      </c>
      <c r="G9" s="121"/>
      <c r="H9" s="106"/>
      <c r="I9" s="6"/>
    </row>
    <row r="12" spans="2:11" x14ac:dyDescent="0.25">
      <c r="D12" s="15"/>
      <c r="E12" s="15"/>
    </row>
    <row r="13" spans="2:11" x14ac:dyDescent="0.25">
      <c r="D13" s="15"/>
      <c r="E13" s="15"/>
    </row>
    <row r="14" spans="2:11" x14ac:dyDescent="0.25">
      <c r="D14" s="44"/>
      <c r="E14" s="44"/>
    </row>
  </sheetData>
  <mergeCells count="3">
    <mergeCell ref="G5:H5"/>
    <mergeCell ref="B4:H4"/>
    <mergeCell ref="B9:C9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3:J18"/>
  <sheetViews>
    <sheetView workbookViewId="0">
      <selection activeCell="C27" sqref="C27"/>
    </sheetView>
  </sheetViews>
  <sheetFormatPr defaultRowHeight="15" x14ac:dyDescent="0.25"/>
  <cols>
    <col min="2" max="2" width="7" customWidth="1"/>
    <col min="3" max="3" width="45.42578125" customWidth="1"/>
    <col min="4" max="4" width="18" customWidth="1"/>
    <col min="5" max="5" width="18.140625" customWidth="1"/>
    <col min="6" max="6" width="16.5703125" customWidth="1"/>
    <col min="7" max="7" width="11.85546875" customWidth="1"/>
    <col min="8" max="8" width="10.85546875" customWidth="1"/>
  </cols>
  <sheetData>
    <row r="3" spans="2:10" ht="16.5" thickBot="1" x14ac:dyDescent="0.3">
      <c r="B3" s="60"/>
      <c r="C3" s="60"/>
      <c r="D3" s="60"/>
      <c r="E3" s="60"/>
      <c r="F3" s="60"/>
      <c r="G3" s="60"/>
      <c r="H3" s="198" t="s">
        <v>188</v>
      </c>
    </row>
    <row r="4" spans="2:10" ht="24.95" customHeight="1" thickTop="1" x14ac:dyDescent="0.25">
      <c r="B4" s="404" t="s">
        <v>450</v>
      </c>
      <c r="C4" s="404"/>
      <c r="D4" s="404"/>
      <c r="E4" s="404"/>
      <c r="F4" s="404"/>
      <c r="G4" s="404"/>
      <c r="H4" s="404"/>
    </row>
    <row r="5" spans="2:10" ht="15.75" x14ac:dyDescent="0.25">
      <c r="B5" s="380" t="s">
        <v>177</v>
      </c>
      <c r="C5" s="380" t="s">
        <v>385</v>
      </c>
      <c r="D5" s="380" t="s">
        <v>111</v>
      </c>
      <c r="E5" s="380" t="s">
        <v>131</v>
      </c>
      <c r="F5" s="380" t="s">
        <v>143</v>
      </c>
      <c r="G5" s="380" t="s">
        <v>189</v>
      </c>
      <c r="H5" s="380"/>
    </row>
    <row r="6" spans="2:10" ht="15.75" x14ac:dyDescent="0.25">
      <c r="B6" s="380"/>
      <c r="C6" s="380"/>
      <c r="D6" s="380"/>
      <c r="E6" s="380"/>
      <c r="F6" s="380"/>
      <c r="G6" s="63" t="s">
        <v>9</v>
      </c>
      <c r="H6" s="63" t="s">
        <v>102</v>
      </c>
    </row>
    <row r="7" spans="2:10" ht="15.75" x14ac:dyDescent="0.25">
      <c r="B7" s="63">
        <v>1</v>
      </c>
      <c r="C7" s="63">
        <v>2</v>
      </c>
      <c r="D7" s="63">
        <v>3</v>
      </c>
      <c r="E7" s="63">
        <v>4</v>
      </c>
      <c r="F7" s="63">
        <v>5</v>
      </c>
      <c r="G7" s="63">
        <v>6</v>
      </c>
      <c r="H7" s="63">
        <v>7</v>
      </c>
    </row>
    <row r="8" spans="2:10" ht="15.75" customHeight="1" x14ac:dyDescent="0.25">
      <c r="B8" s="63" t="s">
        <v>59</v>
      </c>
      <c r="C8" s="360" t="s">
        <v>451</v>
      </c>
      <c r="D8" s="69">
        <f>SUM(D9:D13)</f>
        <v>5844033</v>
      </c>
      <c r="E8" s="69">
        <f>SUM(E9:E13)</f>
        <v>7059357</v>
      </c>
      <c r="F8" s="69">
        <f>SUM(F9:F13)</f>
        <v>6928631</v>
      </c>
      <c r="G8" s="72">
        <f>E8/D8*100</f>
        <v>120.79598113152339</v>
      </c>
      <c r="H8" s="209">
        <f>F8/E8*100</f>
        <v>98.148188284003766</v>
      </c>
      <c r="J8" s="15"/>
    </row>
    <row r="9" spans="2:10" ht="15.75" customHeight="1" x14ac:dyDescent="0.25">
      <c r="B9" s="65" t="s">
        <v>12</v>
      </c>
      <c r="C9" s="66" t="s">
        <v>227</v>
      </c>
      <c r="D9" s="68">
        <v>1267715</v>
      </c>
      <c r="E9" s="68">
        <v>1526321</v>
      </c>
      <c r="F9" s="68">
        <v>1543788</v>
      </c>
      <c r="G9" s="74">
        <f t="shared" ref="G9:G17" si="0">E9/D9*100</f>
        <v>120.39937998682669</v>
      </c>
      <c r="H9" s="208">
        <f t="shared" ref="H9:H16" si="1">F9/E9*100</f>
        <v>101.14438574847624</v>
      </c>
      <c r="J9" s="15"/>
    </row>
    <row r="10" spans="2:10" ht="15.75" customHeight="1" x14ac:dyDescent="0.25">
      <c r="B10" s="65" t="s">
        <v>29</v>
      </c>
      <c r="C10" s="66" t="s">
        <v>452</v>
      </c>
      <c r="D10" s="68">
        <v>2467371</v>
      </c>
      <c r="E10" s="68">
        <v>3095846</v>
      </c>
      <c r="F10" s="68">
        <v>3076604</v>
      </c>
      <c r="G10" s="74">
        <f t="shared" si="0"/>
        <v>125.47144308658893</v>
      </c>
      <c r="H10" s="208">
        <f t="shared" si="1"/>
        <v>99.378457455571109</v>
      </c>
      <c r="J10" s="15"/>
    </row>
    <row r="11" spans="2:10" ht="15.75" customHeight="1" x14ac:dyDescent="0.25">
      <c r="B11" s="65" t="s">
        <v>75</v>
      </c>
      <c r="C11" s="361" t="s">
        <v>453</v>
      </c>
      <c r="D11" s="68">
        <v>1112172</v>
      </c>
      <c r="E11" s="68">
        <v>1401508</v>
      </c>
      <c r="F11" s="68">
        <v>1238867</v>
      </c>
      <c r="G11" s="74">
        <f t="shared" si="0"/>
        <v>126.0154004956068</v>
      </c>
      <c r="H11" s="208">
        <f>F11/E11*100</f>
        <v>88.395285649457591</v>
      </c>
      <c r="J11" s="15"/>
    </row>
    <row r="12" spans="2:10" ht="31.5" customHeight="1" x14ac:dyDescent="0.25">
      <c r="B12" s="65" t="s">
        <v>76</v>
      </c>
      <c r="C12" s="66" t="s">
        <v>454</v>
      </c>
      <c r="D12" s="68">
        <v>981701</v>
      </c>
      <c r="E12" s="68">
        <v>1011738</v>
      </c>
      <c r="F12" s="68">
        <v>1045296</v>
      </c>
      <c r="G12" s="74">
        <f t="shared" si="0"/>
        <v>103.05968925365259</v>
      </c>
      <c r="H12" s="208">
        <f>F12/E12*100</f>
        <v>103.31686661961892</v>
      </c>
      <c r="J12" s="15"/>
    </row>
    <row r="13" spans="2:10" ht="36.75" customHeight="1" x14ac:dyDescent="0.25">
      <c r="B13" s="65" t="s">
        <v>77</v>
      </c>
      <c r="C13" s="361" t="s">
        <v>455</v>
      </c>
      <c r="D13" s="68">
        <v>15074</v>
      </c>
      <c r="E13" s="68">
        <v>23944</v>
      </c>
      <c r="F13" s="68">
        <v>24076</v>
      </c>
      <c r="G13" s="74">
        <f t="shared" si="0"/>
        <v>158.84304099774448</v>
      </c>
      <c r="H13" s="208">
        <f t="shared" si="1"/>
        <v>100.55128633478117</v>
      </c>
      <c r="J13" s="15"/>
    </row>
    <row r="14" spans="2:10" ht="15.75" customHeight="1" x14ac:dyDescent="0.25">
      <c r="B14" s="63" t="s">
        <v>60</v>
      </c>
      <c r="C14" s="360" t="s">
        <v>456</v>
      </c>
      <c r="D14" s="69">
        <f>D15+D16</f>
        <v>5346</v>
      </c>
      <c r="E14" s="69">
        <f>E15+E16</f>
        <v>5346</v>
      </c>
      <c r="F14" s="69">
        <f>F15+F16</f>
        <v>0</v>
      </c>
      <c r="G14" s="72">
        <f t="shared" si="0"/>
        <v>100</v>
      </c>
      <c r="H14" s="209">
        <f t="shared" si="1"/>
        <v>0</v>
      </c>
      <c r="J14" s="15"/>
    </row>
    <row r="15" spans="2:10" ht="15.75" customHeight="1" x14ac:dyDescent="0.25">
      <c r="B15" s="65" t="s">
        <v>78</v>
      </c>
      <c r="C15" s="361" t="s">
        <v>457</v>
      </c>
      <c r="D15" s="68">
        <v>0</v>
      </c>
      <c r="E15" s="67">
        <v>0</v>
      </c>
      <c r="F15" s="68">
        <v>0</v>
      </c>
      <c r="G15" s="74" t="s">
        <v>23</v>
      </c>
      <c r="H15" s="208" t="s">
        <v>23</v>
      </c>
      <c r="J15" s="15"/>
    </row>
    <row r="16" spans="2:10" ht="15.75" customHeight="1" x14ac:dyDescent="0.25">
      <c r="B16" s="65" t="s">
        <v>79</v>
      </c>
      <c r="C16" s="66" t="s">
        <v>458</v>
      </c>
      <c r="D16" s="68">
        <v>5346</v>
      </c>
      <c r="E16" s="68">
        <v>5346</v>
      </c>
      <c r="F16" s="68">
        <v>0</v>
      </c>
      <c r="G16" s="74">
        <f t="shared" si="0"/>
        <v>100</v>
      </c>
      <c r="H16" s="208">
        <f t="shared" si="1"/>
        <v>0</v>
      </c>
      <c r="J16" s="15"/>
    </row>
    <row r="17" spans="2:10" ht="15.75" customHeight="1" x14ac:dyDescent="0.25">
      <c r="B17" s="380" t="s">
        <v>449</v>
      </c>
      <c r="C17" s="380"/>
      <c r="D17" s="69">
        <f>D8+D14</f>
        <v>5849379</v>
      </c>
      <c r="E17" s="69">
        <f>E8+E14</f>
        <v>7064703</v>
      </c>
      <c r="F17" s="69">
        <f>F8+F14</f>
        <v>6928631</v>
      </c>
      <c r="G17" s="72">
        <f t="shared" si="0"/>
        <v>120.77697478655426</v>
      </c>
      <c r="H17" s="209">
        <f>F17/E17*100</f>
        <v>98.073917615503433</v>
      </c>
      <c r="J17" s="15"/>
    </row>
    <row r="18" spans="2:10" x14ac:dyDescent="0.25">
      <c r="J18" s="15"/>
    </row>
  </sheetData>
  <mergeCells count="8">
    <mergeCell ref="B17:C17"/>
    <mergeCell ref="B4:H4"/>
    <mergeCell ref="B5:B6"/>
    <mergeCell ref="C5:C6"/>
    <mergeCell ref="D5:D6"/>
    <mergeCell ref="E5:E6"/>
    <mergeCell ref="F5:F6"/>
    <mergeCell ref="G5:H5"/>
  </mergeCells>
  <pageMargins left="0.7" right="0.7" top="0.75" bottom="0.75" header="0.3" footer="0.3"/>
  <pageSetup paperSize="9" orientation="portrait" r:id="rId1"/>
  <ignoredErrors>
    <ignoredError sqref="D8 F8" formulaRange="1"/>
  </ignoredError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3:H11"/>
  <sheetViews>
    <sheetView workbookViewId="0">
      <selection activeCell="C13" sqref="C13"/>
    </sheetView>
  </sheetViews>
  <sheetFormatPr defaultColWidth="9.140625" defaultRowHeight="15.75" x14ac:dyDescent="0.25"/>
  <cols>
    <col min="1" max="1" width="9.140625" style="2"/>
    <col min="2" max="2" width="6.5703125" style="2" customWidth="1"/>
    <col min="3" max="3" width="44" style="2" customWidth="1"/>
    <col min="4" max="4" width="16" style="2" customWidth="1"/>
    <col min="5" max="6" width="14.85546875" style="2" customWidth="1"/>
    <col min="7" max="7" width="14.28515625" style="2" customWidth="1"/>
    <col min="8" max="8" width="12.5703125" style="2" customWidth="1"/>
    <col min="9" max="10" width="9.140625" style="2"/>
    <col min="11" max="11" width="10.140625" style="2" bestFit="1" customWidth="1"/>
    <col min="12" max="16384" width="9.140625" style="2"/>
  </cols>
  <sheetData>
    <row r="3" spans="2:8" ht="16.5" thickBot="1" x14ac:dyDescent="0.3">
      <c r="B3" s="78"/>
      <c r="C3" s="78"/>
      <c r="D3" s="78"/>
      <c r="E3" s="78"/>
      <c r="F3" s="78"/>
      <c r="G3" s="78"/>
      <c r="H3" s="84" t="s">
        <v>188</v>
      </c>
    </row>
    <row r="4" spans="2:8" ht="24.95" customHeight="1" thickTop="1" x14ac:dyDescent="0.25">
      <c r="B4" s="404" t="s">
        <v>459</v>
      </c>
      <c r="C4" s="404"/>
      <c r="D4" s="404"/>
      <c r="E4" s="404"/>
      <c r="F4" s="404"/>
      <c r="G4" s="404"/>
      <c r="H4" s="404"/>
    </row>
    <row r="5" spans="2:8" x14ac:dyDescent="0.25">
      <c r="B5" s="380" t="s">
        <v>177</v>
      </c>
      <c r="C5" s="380" t="s">
        <v>178</v>
      </c>
      <c r="D5" s="380" t="s">
        <v>111</v>
      </c>
      <c r="E5" s="380" t="s">
        <v>131</v>
      </c>
      <c r="F5" s="380" t="s">
        <v>143</v>
      </c>
      <c r="G5" s="380" t="s">
        <v>189</v>
      </c>
      <c r="H5" s="380"/>
    </row>
    <row r="6" spans="2:8" x14ac:dyDescent="0.25">
      <c r="B6" s="380"/>
      <c r="C6" s="380"/>
      <c r="D6" s="380"/>
      <c r="E6" s="380"/>
      <c r="F6" s="380"/>
      <c r="G6" s="63" t="s">
        <v>9</v>
      </c>
      <c r="H6" s="63" t="s">
        <v>102</v>
      </c>
    </row>
    <row r="7" spans="2:8" x14ac:dyDescent="0.25">
      <c r="B7" s="61">
        <v>1</v>
      </c>
      <c r="C7" s="61">
        <v>2</v>
      </c>
      <c r="D7" s="61">
        <v>3</v>
      </c>
      <c r="E7" s="61">
        <v>4</v>
      </c>
      <c r="F7" s="61">
        <v>5</v>
      </c>
      <c r="G7" s="61">
        <v>6</v>
      </c>
      <c r="H7" s="61">
        <v>7</v>
      </c>
    </row>
    <row r="8" spans="2:8" ht="15.75" customHeight="1" x14ac:dyDescent="0.25">
      <c r="B8" s="65" t="s">
        <v>59</v>
      </c>
      <c r="C8" s="66" t="s">
        <v>460</v>
      </c>
      <c r="D8" s="68">
        <v>4875334</v>
      </c>
      <c r="E8" s="68">
        <v>5579174</v>
      </c>
      <c r="F8" s="68">
        <v>5690905</v>
      </c>
      <c r="G8" s="74">
        <f>E8/D8*100</f>
        <v>114.43675448697464</v>
      </c>
      <c r="H8" s="74">
        <f>F8/E8*100</f>
        <v>102.00264411900399</v>
      </c>
    </row>
    <row r="9" spans="2:8" x14ac:dyDescent="0.25">
      <c r="B9" s="65" t="s">
        <v>60</v>
      </c>
      <c r="C9" s="361" t="s">
        <v>461</v>
      </c>
      <c r="D9" s="68">
        <v>2716263</v>
      </c>
      <c r="E9" s="68">
        <v>2402345</v>
      </c>
      <c r="F9" s="68">
        <v>2469853</v>
      </c>
      <c r="G9" s="74">
        <f t="shared" ref="G9" si="0">E9/D9*100</f>
        <v>88.443018956559072</v>
      </c>
      <c r="H9" s="74">
        <f t="shared" ref="H9" si="1">F9/E9*100</f>
        <v>102.81008764353163</v>
      </c>
    </row>
    <row r="10" spans="2:8" ht="33" customHeight="1" x14ac:dyDescent="0.25">
      <c r="B10" s="65" t="s">
        <v>61</v>
      </c>
      <c r="C10" s="66" t="s">
        <v>462</v>
      </c>
      <c r="D10" s="68">
        <v>2688692</v>
      </c>
      <c r="E10" s="68">
        <v>2402344</v>
      </c>
      <c r="F10" s="68">
        <v>2410104</v>
      </c>
      <c r="G10" s="74">
        <f t="shared" ref="G10:H11" si="2">E10/D10*100</f>
        <v>89.349914382160549</v>
      </c>
      <c r="H10" s="74">
        <f t="shared" ref="H10" si="3">F10/E10*100</f>
        <v>100.32301785256399</v>
      </c>
    </row>
    <row r="11" spans="2:8" ht="21.75" customHeight="1" x14ac:dyDescent="0.25">
      <c r="B11" s="380" t="s">
        <v>463</v>
      </c>
      <c r="C11" s="380"/>
      <c r="D11" s="69">
        <f>D8-D10</f>
        <v>2186642</v>
      </c>
      <c r="E11" s="69">
        <f>E8-E10</f>
        <v>3176830</v>
      </c>
      <c r="F11" s="69">
        <f>F8-F10</f>
        <v>3280801</v>
      </c>
      <c r="G11" s="72">
        <f t="shared" si="2"/>
        <v>145.28349862483205</v>
      </c>
      <c r="H11" s="72">
        <f t="shared" si="2"/>
        <v>103.27279080089271</v>
      </c>
    </row>
  </sheetData>
  <mergeCells count="8">
    <mergeCell ref="B11:C11"/>
    <mergeCell ref="B4:H4"/>
    <mergeCell ref="B5:B6"/>
    <mergeCell ref="C5:C6"/>
    <mergeCell ref="D5:D6"/>
    <mergeCell ref="E5:E6"/>
    <mergeCell ref="F5:F6"/>
    <mergeCell ref="G5:H5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B3:K9"/>
  <sheetViews>
    <sheetView workbookViewId="0">
      <selection activeCell="C12" sqref="C12"/>
    </sheetView>
  </sheetViews>
  <sheetFormatPr defaultRowHeight="15" x14ac:dyDescent="0.25"/>
  <cols>
    <col min="2" max="2" width="7.42578125" customWidth="1"/>
    <col min="3" max="3" width="41.42578125" customWidth="1"/>
    <col min="4" max="4" width="21.42578125" customWidth="1"/>
    <col min="5" max="5" width="17.85546875" customWidth="1"/>
    <col min="6" max="6" width="16.42578125" customWidth="1"/>
  </cols>
  <sheetData>
    <row r="3" spans="2:11" ht="16.5" thickBot="1" x14ac:dyDescent="0.3">
      <c r="F3" s="84" t="s">
        <v>188</v>
      </c>
    </row>
    <row r="4" spans="2:11" ht="24.95" customHeight="1" thickTop="1" x14ac:dyDescent="0.25">
      <c r="B4" s="405" t="s">
        <v>464</v>
      </c>
      <c r="C4" s="405"/>
      <c r="D4" s="405"/>
      <c r="E4" s="405"/>
      <c r="F4" s="405"/>
    </row>
    <row r="5" spans="2:11" ht="15.75" x14ac:dyDescent="0.25">
      <c r="B5" s="63" t="s">
        <v>177</v>
      </c>
      <c r="C5" s="63" t="s">
        <v>178</v>
      </c>
      <c r="D5" s="63" t="s">
        <v>131</v>
      </c>
      <c r="E5" s="63" t="s">
        <v>143</v>
      </c>
      <c r="F5" s="63" t="s">
        <v>189</v>
      </c>
    </row>
    <row r="6" spans="2:11" x14ac:dyDescent="0.25">
      <c r="B6" s="61">
        <v>1</v>
      </c>
      <c r="C6" s="61">
        <v>2</v>
      </c>
      <c r="D6" s="61">
        <v>3</v>
      </c>
      <c r="E6" s="61">
        <v>4</v>
      </c>
      <c r="F6" s="61" t="s">
        <v>171</v>
      </c>
    </row>
    <row r="7" spans="2:11" ht="20.100000000000001" customHeight="1" x14ac:dyDescent="0.25">
      <c r="B7" s="65" t="s">
        <v>59</v>
      </c>
      <c r="C7" s="66" t="s">
        <v>465</v>
      </c>
      <c r="D7" s="74">
        <v>19085238</v>
      </c>
      <c r="E7" s="74">
        <v>19770563</v>
      </c>
      <c r="F7" s="74">
        <f>E7/D7*100</f>
        <v>103.59086431094022</v>
      </c>
      <c r="K7" s="15"/>
    </row>
    <row r="8" spans="2:11" ht="20.100000000000001" customHeight="1" x14ac:dyDescent="0.25">
      <c r="B8" s="65" t="s">
        <v>60</v>
      </c>
      <c r="C8" s="66" t="s">
        <v>466</v>
      </c>
      <c r="D8" s="74">
        <v>11488742</v>
      </c>
      <c r="E8" s="74">
        <v>12189130</v>
      </c>
      <c r="F8" s="74">
        <f>E8/D8*100</f>
        <v>106.09629844590469</v>
      </c>
      <c r="K8" s="15"/>
    </row>
    <row r="9" spans="2:11" ht="20.100000000000001" customHeight="1" x14ac:dyDescent="0.25">
      <c r="B9" s="380" t="s">
        <v>170</v>
      </c>
      <c r="C9" s="380"/>
      <c r="D9" s="315">
        <f>D7/D8</f>
        <v>1.6612121675288731</v>
      </c>
      <c r="E9" s="315">
        <f>E7/E8</f>
        <v>1.6219831111818481</v>
      </c>
      <c r="F9" s="63"/>
    </row>
  </sheetData>
  <mergeCells count="2">
    <mergeCell ref="B4:F4"/>
    <mergeCell ref="B9:C9"/>
  </mergeCells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B3:I20"/>
  <sheetViews>
    <sheetView workbookViewId="0">
      <selection activeCell="C18" sqref="C18"/>
    </sheetView>
  </sheetViews>
  <sheetFormatPr defaultRowHeight="15" x14ac:dyDescent="0.25"/>
  <cols>
    <col min="2" max="2" width="6.42578125" customWidth="1"/>
    <col min="3" max="3" width="40.85546875" customWidth="1"/>
    <col min="4" max="4" width="14.5703125" customWidth="1"/>
    <col min="5" max="5" width="13.140625" customWidth="1"/>
    <col min="6" max="6" width="15.5703125" customWidth="1"/>
    <col min="7" max="7" width="14" customWidth="1"/>
    <col min="8" max="8" width="12.28515625" customWidth="1"/>
    <col min="9" max="9" width="11.5703125" customWidth="1"/>
  </cols>
  <sheetData>
    <row r="3" spans="2:9" ht="16.5" thickBot="1" x14ac:dyDescent="0.3">
      <c r="B3" s="60"/>
      <c r="C3" s="60"/>
      <c r="D3" s="60"/>
      <c r="E3" s="60"/>
      <c r="F3" s="60"/>
      <c r="G3" s="60"/>
      <c r="H3" s="60"/>
      <c r="I3" s="84" t="s">
        <v>188</v>
      </c>
    </row>
    <row r="4" spans="2:9" s="318" customFormat="1" ht="24.95" customHeight="1" thickTop="1" x14ac:dyDescent="0.25">
      <c r="B4" s="406" t="s">
        <v>468</v>
      </c>
      <c r="C4" s="406"/>
      <c r="D4" s="406"/>
      <c r="E4" s="406"/>
      <c r="F4" s="406"/>
      <c r="G4" s="406"/>
      <c r="H4" s="406"/>
      <c r="I4" s="406"/>
    </row>
    <row r="5" spans="2:9" ht="15.75" x14ac:dyDescent="0.25">
      <c r="B5" s="407" t="s">
        <v>177</v>
      </c>
      <c r="C5" s="387" t="s">
        <v>178</v>
      </c>
      <c r="D5" s="387" t="s">
        <v>131</v>
      </c>
      <c r="E5" s="387"/>
      <c r="F5" s="387" t="s">
        <v>143</v>
      </c>
      <c r="G5" s="387"/>
      <c r="H5" s="387" t="s">
        <v>189</v>
      </c>
      <c r="I5" s="387"/>
    </row>
    <row r="6" spans="2:9" ht="47.25" x14ac:dyDescent="0.25">
      <c r="B6" s="407"/>
      <c r="C6" s="387"/>
      <c r="D6" s="97" t="s">
        <v>469</v>
      </c>
      <c r="E6" s="97" t="s">
        <v>175</v>
      </c>
      <c r="F6" s="97" t="s">
        <v>469</v>
      </c>
      <c r="G6" s="97" t="s">
        <v>175</v>
      </c>
      <c r="H6" s="97" t="s">
        <v>98</v>
      </c>
      <c r="I6" s="97" t="s">
        <v>174</v>
      </c>
    </row>
    <row r="7" spans="2:9" x14ac:dyDescent="0.25">
      <c r="B7" s="99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</row>
    <row r="8" spans="2:9" ht="15.75" x14ac:dyDescent="0.25">
      <c r="B8" s="319"/>
      <c r="C8" s="317" t="s">
        <v>470</v>
      </c>
      <c r="D8" s="317"/>
      <c r="E8" s="317"/>
      <c r="F8" s="317"/>
      <c r="G8" s="317"/>
      <c r="H8" s="317"/>
      <c r="I8" s="317"/>
    </row>
    <row r="9" spans="2:9" ht="15.75" customHeight="1" x14ac:dyDescent="0.25">
      <c r="B9" s="65" t="s">
        <v>59</v>
      </c>
      <c r="C9" s="66" t="s">
        <v>471</v>
      </c>
      <c r="D9" s="68">
        <v>2983318</v>
      </c>
      <c r="E9" s="68">
        <v>2961760</v>
      </c>
      <c r="F9" s="197">
        <v>3066853</v>
      </c>
      <c r="G9" s="68">
        <v>3065720</v>
      </c>
      <c r="H9" s="208">
        <f>F9/D9*100</f>
        <v>102.80007025734434</v>
      </c>
      <c r="I9" s="208">
        <f>G9/E9*100</f>
        <v>103.51007509048674</v>
      </c>
    </row>
    <row r="10" spans="2:9" ht="15.75" customHeight="1" x14ac:dyDescent="0.25">
      <c r="B10" s="65" t="s">
        <v>60</v>
      </c>
      <c r="C10" s="66" t="s">
        <v>307</v>
      </c>
      <c r="D10" s="68">
        <v>11343194</v>
      </c>
      <c r="E10" s="68">
        <v>10557433</v>
      </c>
      <c r="F10" s="197">
        <v>11338559</v>
      </c>
      <c r="G10" s="68">
        <v>10579940</v>
      </c>
      <c r="H10" s="208">
        <f t="shared" ref="H10:H15" si="0">F10/D10*100</f>
        <v>99.959138493091103</v>
      </c>
      <c r="I10" s="208">
        <f t="shared" ref="I10:I15" si="1">G10/E10*100</f>
        <v>100.21318629253911</v>
      </c>
    </row>
    <row r="11" spans="2:9" ht="28.5" customHeight="1" x14ac:dyDescent="0.25">
      <c r="B11" s="65" t="s">
        <v>61</v>
      </c>
      <c r="C11" s="66" t="s">
        <v>472</v>
      </c>
      <c r="D11" s="68">
        <v>9193960</v>
      </c>
      <c r="E11" s="68">
        <v>4894824</v>
      </c>
      <c r="F11" s="197">
        <v>10451040</v>
      </c>
      <c r="G11" s="68">
        <v>5533246</v>
      </c>
      <c r="H11" s="208">
        <f t="shared" si="0"/>
        <v>113.67288959273263</v>
      </c>
      <c r="I11" s="208">
        <f t="shared" si="1"/>
        <v>113.04279786157787</v>
      </c>
    </row>
    <row r="12" spans="2:9" ht="15.75" customHeight="1" x14ac:dyDescent="0.25">
      <c r="B12" s="65" t="s">
        <v>62</v>
      </c>
      <c r="C12" s="66" t="s">
        <v>473</v>
      </c>
      <c r="D12" s="68">
        <v>1567541</v>
      </c>
      <c r="E12" s="68">
        <v>555737</v>
      </c>
      <c r="F12" s="197">
        <v>1327124</v>
      </c>
      <c r="G12" s="68">
        <v>470160</v>
      </c>
      <c r="H12" s="208">
        <f t="shared" si="0"/>
        <v>84.662793509069303</v>
      </c>
      <c r="I12" s="208">
        <f t="shared" si="1"/>
        <v>84.601169258120308</v>
      </c>
    </row>
    <row r="13" spans="2:9" ht="15.75" customHeight="1" x14ac:dyDescent="0.25">
      <c r="B13" s="65" t="s">
        <v>63</v>
      </c>
      <c r="C13" s="66" t="s">
        <v>474</v>
      </c>
      <c r="D13" s="68">
        <v>4</v>
      </c>
      <c r="E13" s="68">
        <v>0</v>
      </c>
      <c r="F13" s="197">
        <v>28</v>
      </c>
      <c r="G13" s="68">
        <v>0</v>
      </c>
      <c r="H13" s="208">
        <f t="shared" si="0"/>
        <v>700</v>
      </c>
      <c r="I13" s="208" t="s">
        <v>23</v>
      </c>
    </row>
    <row r="14" spans="2:9" ht="15.75" customHeight="1" x14ac:dyDescent="0.25">
      <c r="B14" s="65" t="s">
        <v>64</v>
      </c>
      <c r="C14" s="66" t="s">
        <v>238</v>
      </c>
      <c r="D14" s="68">
        <v>603201</v>
      </c>
      <c r="E14" s="68">
        <v>115484</v>
      </c>
      <c r="F14" s="197">
        <v>608116</v>
      </c>
      <c r="G14" s="68">
        <v>121497</v>
      </c>
      <c r="H14" s="208">
        <f t="shared" si="0"/>
        <v>100.81481960407889</v>
      </c>
      <c r="I14" s="208">
        <f t="shared" si="1"/>
        <v>105.20678189186381</v>
      </c>
    </row>
    <row r="15" spans="2:9" ht="24.95" customHeight="1" x14ac:dyDescent="0.25">
      <c r="B15" s="283"/>
      <c r="C15" s="283" t="s">
        <v>467</v>
      </c>
      <c r="D15" s="69">
        <f>SUM(D9:D14)</f>
        <v>25691218</v>
      </c>
      <c r="E15" s="69">
        <f>SUM(E9:E14)</f>
        <v>19085238</v>
      </c>
      <c r="F15" s="193">
        <f>SUM(F9:F14)</f>
        <v>26791720</v>
      </c>
      <c r="G15" s="69">
        <f>SUM(G9:G14)</f>
        <v>19770563</v>
      </c>
      <c r="H15" s="209">
        <f t="shared" si="0"/>
        <v>104.28357269787676</v>
      </c>
      <c r="I15" s="209">
        <f t="shared" si="1"/>
        <v>103.59086431094022</v>
      </c>
    </row>
    <row r="20" spans="7:7" x14ac:dyDescent="0.25">
      <c r="G20" s="15"/>
    </row>
  </sheetData>
  <mergeCells count="6">
    <mergeCell ref="B4:I4"/>
    <mergeCell ref="B5:B6"/>
    <mergeCell ref="C5:C6"/>
    <mergeCell ref="D5:E5"/>
    <mergeCell ref="F5:G5"/>
    <mergeCell ref="H5:I5"/>
  </mergeCells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B3:I16"/>
  <sheetViews>
    <sheetView workbookViewId="0">
      <selection activeCell="C20" sqref="C20"/>
    </sheetView>
  </sheetViews>
  <sheetFormatPr defaultRowHeight="15" x14ac:dyDescent="0.25"/>
  <cols>
    <col min="2" max="2" width="6.140625" customWidth="1"/>
    <col min="3" max="3" width="43.85546875" customWidth="1"/>
    <col min="4" max="4" width="15.5703125" customWidth="1"/>
    <col min="5" max="5" width="16.140625" customWidth="1"/>
    <col min="6" max="6" width="17.140625" customWidth="1"/>
    <col min="7" max="7" width="17.42578125" customWidth="1"/>
    <col min="8" max="8" width="11.85546875" customWidth="1"/>
    <col min="9" max="9" width="10.42578125" customWidth="1"/>
  </cols>
  <sheetData>
    <row r="3" spans="2:9" ht="16.5" thickBot="1" x14ac:dyDescent="0.3">
      <c r="I3" s="84" t="s">
        <v>188</v>
      </c>
    </row>
    <row r="4" spans="2:9" ht="24.95" customHeight="1" thickTop="1" x14ac:dyDescent="0.25">
      <c r="B4" s="408" t="s">
        <v>172</v>
      </c>
      <c r="C4" s="408"/>
      <c r="D4" s="408"/>
      <c r="E4" s="408"/>
      <c r="F4" s="408"/>
      <c r="G4" s="408"/>
      <c r="H4" s="408"/>
      <c r="I4" s="408"/>
    </row>
    <row r="5" spans="2:9" ht="15.75" x14ac:dyDescent="0.25">
      <c r="B5" s="409" t="s">
        <v>177</v>
      </c>
      <c r="C5" s="410" t="s">
        <v>178</v>
      </c>
      <c r="D5" s="410" t="s">
        <v>131</v>
      </c>
      <c r="E5" s="410"/>
      <c r="F5" s="410" t="s">
        <v>143</v>
      </c>
      <c r="G5" s="410"/>
      <c r="H5" s="410" t="s">
        <v>189</v>
      </c>
      <c r="I5" s="410"/>
    </row>
    <row r="6" spans="2:9" ht="15.75" x14ac:dyDescent="0.25">
      <c r="B6" s="409"/>
      <c r="C6" s="410"/>
      <c r="D6" s="316" t="s">
        <v>479</v>
      </c>
      <c r="E6" s="316" t="s">
        <v>173</v>
      </c>
      <c r="F6" s="316" t="s">
        <v>479</v>
      </c>
      <c r="G6" s="316" t="s">
        <v>173</v>
      </c>
      <c r="H6" s="316" t="s">
        <v>98</v>
      </c>
      <c r="I6" s="316" t="s">
        <v>174</v>
      </c>
    </row>
    <row r="7" spans="2:9" x14ac:dyDescent="0.25">
      <c r="B7" s="327">
        <v>1</v>
      </c>
      <c r="C7" s="327">
        <v>2</v>
      </c>
      <c r="D7" s="327">
        <v>3</v>
      </c>
      <c r="E7" s="327">
        <v>4</v>
      </c>
      <c r="F7" s="327">
        <v>5</v>
      </c>
      <c r="G7" s="327">
        <v>6</v>
      </c>
      <c r="H7" s="327">
        <v>7</v>
      </c>
      <c r="I7" s="327">
        <v>8</v>
      </c>
    </row>
    <row r="8" spans="2:9" ht="15.75" customHeight="1" x14ac:dyDescent="0.25">
      <c r="B8" s="317"/>
      <c r="C8" s="317" t="s">
        <v>478</v>
      </c>
      <c r="D8" s="317"/>
      <c r="E8" s="317"/>
      <c r="F8" s="317"/>
      <c r="G8" s="317"/>
      <c r="H8" s="66"/>
      <c r="I8" s="66"/>
    </row>
    <row r="9" spans="2:9" ht="15.75" customHeight="1" x14ac:dyDescent="0.25">
      <c r="B9" s="70" t="s">
        <v>59</v>
      </c>
      <c r="C9" s="66" t="s">
        <v>480</v>
      </c>
      <c r="D9" s="68">
        <v>6762820</v>
      </c>
      <c r="E9" s="68">
        <v>0</v>
      </c>
      <c r="F9" s="68">
        <v>6903112</v>
      </c>
      <c r="G9" s="68">
        <v>0</v>
      </c>
      <c r="H9" s="74">
        <f t="shared" ref="H9:H16" si="0">F9/D9*100</f>
        <v>102.0744600625183</v>
      </c>
      <c r="I9" s="320" t="s">
        <v>23</v>
      </c>
    </row>
    <row r="10" spans="2:9" ht="15.75" customHeight="1" x14ac:dyDescent="0.25">
      <c r="B10" s="70" t="s">
        <v>60</v>
      </c>
      <c r="C10" s="66" t="s">
        <v>481</v>
      </c>
      <c r="D10" s="68">
        <v>1733998</v>
      </c>
      <c r="E10" s="68">
        <v>37289</v>
      </c>
      <c r="F10" s="68">
        <v>1773311</v>
      </c>
      <c r="G10" s="68">
        <v>19978</v>
      </c>
      <c r="H10" s="74">
        <f t="shared" si="0"/>
        <v>102.26718831278929</v>
      </c>
      <c r="I10" s="74">
        <f t="shared" ref="I10:I16" si="1">G10/E10*100</f>
        <v>53.57612164445279</v>
      </c>
    </row>
    <row r="11" spans="2:9" ht="15.75" customHeight="1" x14ac:dyDescent="0.25">
      <c r="B11" s="70" t="s">
        <v>61</v>
      </c>
      <c r="C11" s="66" t="s">
        <v>482</v>
      </c>
      <c r="D11" s="68">
        <v>287897</v>
      </c>
      <c r="E11" s="68">
        <v>241299</v>
      </c>
      <c r="F11" s="68">
        <v>276375</v>
      </c>
      <c r="G11" s="68">
        <v>230870</v>
      </c>
      <c r="H11" s="74">
        <f t="shared" si="0"/>
        <v>95.997874239745457</v>
      </c>
      <c r="I11" s="74">
        <f t="shared" si="1"/>
        <v>95.67797628668167</v>
      </c>
    </row>
    <row r="12" spans="2:9" ht="15.75" customHeight="1" x14ac:dyDescent="0.25">
      <c r="B12" s="70" t="s">
        <v>62</v>
      </c>
      <c r="C12" s="66" t="s">
        <v>483</v>
      </c>
      <c r="D12" s="68">
        <v>16077638</v>
      </c>
      <c r="E12" s="68">
        <v>10136514</v>
      </c>
      <c r="F12" s="68">
        <v>17319091</v>
      </c>
      <c r="G12" s="68">
        <v>10834011</v>
      </c>
      <c r="H12" s="74">
        <f t="shared" si="0"/>
        <v>107.72161308769361</v>
      </c>
      <c r="I12" s="74">
        <f t="shared" si="1"/>
        <v>106.88103424905249</v>
      </c>
    </row>
    <row r="13" spans="2:9" ht="15.75" customHeight="1" x14ac:dyDescent="0.25">
      <c r="B13" s="70" t="s">
        <v>63</v>
      </c>
      <c r="C13" s="66" t="s">
        <v>484</v>
      </c>
      <c r="D13" s="66">
        <v>19</v>
      </c>
      <c r="E13" s="66">
        <v>1</v>
      </c>
      <c r="F13" s="68">
        <v>47</v>
      </c>
      <c r="G13" s="68">
        <v>2</v>
      </c>
      <c r="H13" s="74">
        <f t="shared" si="0"/>
        <v>247.36842105263159</v>
      </c>
      <c r="I13" s="74">
        <f t="shared" si="1"/>
        <v>200</v>
      </c>
    </row>
    <row r="14" spans="2:9" ht="15.75" customHeight="1" x14ac:dyDescent="0.25">
      <c r="B14" s="70" t="s">
        <v>64</v>
      </c>
      <c r="C14" s="66" t="s">
        <v>485</v>
      </c>
      <c r="D14" s="68">
        <v>936110</v>
      </c>
      <c r="E14" s="68">
        <v>821488</v>
      </c>
      <c r="F14" s="68">
        <v>917543</v>
      </c>
      <c r="G14" s="68">
        <v>812213</v>
      </c>
      <c r="H14" s="74">
        <f t="shared" si="0"/>
        <v>98.016579248165286</v>
      </c>
      <c r="I14" s="74">
        <f t="shared" si="1"/>
        <v>98.87095124944004</v>
      </c>
    </row>
    <row r="15" spans="2:9" ht="15.75" customHeight="1" x14ac:dyDescent="0.25">
      <c r="B15" s="70" t="s">
        <v>65</v>
      </c>
      <c r="C15" s="66" t="s">
        <v>486</v>
      </c>
      <c r="D15" s="68">
        <v>5379463</v>
      </c>
      <c r="E15" s="68">
        <v>252151</v>
      </c>
      <c r="F15" s="68">
        <v>6065927</v>
      </c>
      <c r="G15" s="68">
        <v>292056</v>
      </c>
      <c r="H15" s="74">
        <f t="shared" si="0"/>
        <v>112.76082761420609</v>
      </c>
      <c r="I15" s="74">
        <f t="shared" si="1"/>
        <v>115.82583451979171</v>
      </c>
    </row>
    <row r="16" spans="2:9" ht="24.95" customHeight="1" x14ac:dyDescent="0.25">
      <c r="B16" s="283"/>
      <c r="C16" s="283" t="s">
        <v>477</v>
      </c>
      <c r="D16" s="69">
        <f>SUM(D9:D15)</f>
        <v>31177945</v>
      </c>
      <c r="E16" s="69">
        <f t="shared" ref="E16:G16" si="2">SUM(E9:E15)</f>
        <v>11488742</v>
      </c>
      <c r="F16" s="69">
        <f t="shared" si="2"/>
        <v>33255406</v>
      </c>
      <c r="G16" s="69">
        <f t="shared" si="2"/>
        <v>12189130</v>
      </c>
      <c r="H16" s="72">
        <f t="shared" si="0"/>
        <v>106.66323903002588</v>
      </c>
      <c r="I16" s="72">
        <f t="shared" si="1"/>
        <v>106.09629844590469</v>
      </c>
    </row>
  </sheetData>
  <mergeCells count="6">
    <mergeCell ref="B4:I4"/>
    <mergeCell ref="B5:B6"/>
    <mergeCell ref="C5:C6"/>
    <mergeCell ref="D5:E5"/>
    <mergeCell ref="F5:G5"/>
    <mergeCell ref="H5:I5"/>
  </mergeCells>
  <pageMargins left="0.7" right="0.7" top="0.75" bottom="0.75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B3:O25"/>
  <sheetViews>
    <sheetView workbookViewId="0">
      <selection activeCell="C3" sqref="C3"/>
    </sheetView>
  </sheetViews>
  <sheetFormatPr defaultRowHeight="15" x14ac:dyDescent="0.25"/>
  <cols>
    <col min="3" max="3" width="40" customWidth="1"/>
    <col min="4" max="4" width="17.140625" customWidth="1"/>
    <col min="5" max="5" width="13.85546875" customWidth="1"/>
    <col min="6" max="6" width="17.85546875" customWidth="1"/>
    <col min="7" max="7" width="13" customWidth="1"/>
    <col min="8" max="8" width="15.5703125" customWidth="1"/>
    <col min="9" max="9" width="13.85546875" customWidth="1"/>
    <col min="10" max="10" width="11.42578125" customWidth="1"/>
    <col min="11" max="11" width="10.85546875" customWidth="1"/>
    <col min="13" max="13" width="9.85546875" bestFit="1" customWidth="1"/>
    <col min="15" max="15" width="10.140625" bestFit="1" customWidth="1"/>
  </cols>
  <sheetData>
    <row r="3" spans="2:15" ht="16.5" thickBot="1" x14ac:dyDescent="0.3">
      <c r="B3" s="60"/>
      <c r="C3" s="60"/>
      <c r="D3" s="60"/>
      <c r="E3" s="60"/>
      <c r="F3" s="60"/>
      <c r="G3" s="60"/>
      <c r="H3" s="60"/>
      <c r="I3" s="60"/>
      <c r="J3" s="60"/>
      <c r="K3" s="195" t="s">
        <v>188</v>
      </c>
    </row>
    <row r="4" spans="2:15" ht="24.95" customHeight="1" thickTop="1" x14ac:dyDescent="0.25">
      <c r="B4" s="389" t="s">
        <v>495</v>
      </c>
      <c r="C4" s="389"/>
      <c r="D4" s="389"/>
      <c r="E4" s="389"/>
      <c r="F4" s="389"/>
      <c r="G4" s="389"/>
      <c r="H4" s="389"/>
      <c r="I4" s="389"/>
      <c r="J4" s="389"/>
      <c r="K4" s="389"/>
    </row>
    <row r="5" spans="2:15" ht="15.75" x14ac:dyDescent="0.25">
      <c r="B5" s="385" t="s">
        <v>177</v>
      </c>
      <c r="C5" s="387" t="s">
        <v>235</v>
      </c>
      <c r="D5" s="387" t="s">
        <v>111</v>
      </c>
      <c r="E5" s="387"/>
      <c r="F5" s="387" t="s">
        <v>131</v>
      </c>
      <c r="G5" s="387"/>
      <c r="H5" s="387" t="s">
        <v>143</v>
      </c>
      <c r="I5" s="387"/>
      <c r="J5" s="387" t="s">
        <v>189</v>
      </c>
      <c r="K5" s="387"/>
    </row>
    <row r="6" spans="2:15" ht="15.75" x14ac:dyDescent="0.25">
      <c r="B6" s="385"/>
      <c r="C6" s="387"/>
      <c r="D6" s="97" t="s">
        <v>191</v>
      </c>
      <c r="E6" s="97" t="s">
        <v>192</v>
      </c>
      <c r="F6" s="97" t="s">
        <v>191</v>
      </c>
      <c r="G6" s="97" t="s">
        <v>192</v>
      </c>
      <c r="H6" s="97" t="s">
        <v>191</v>
      </c>
      <c r="I6" s="97" t="s">
        <v>192</v>
      </c>
      <c r="J6" s="97" t="s">
        <v>98</v>
      </c>
      <c r="K6" s="97" t="s">
        <v>100</v>
      </c>
    </row>
    <row r="7" spans="2:15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</row>
    <row r="8" spans="2:15" ht="20.100000000000001" customHeight="1" x14ac:dyDescent="0.25">
      <c r="B8" s="100" t="s">
        <v>59</v>
      </c>
      <c r="C8" s="346" t="s">
        <v>488</v>
      </c>
      <c r="D8" s="102">
        <v>12948828</v>
      </c>
      <c r="E8" s="103">
        <f>D8/D$15*100</f>
        <v>65.860937328180228</v>
      </c>
      <c r="F8" s="102">
        <v>14755459</v>
      </c>
      <c r="G8" s="103">
        <f>F8/F$15*100</f>
        <v>69.65066052545221</v>
      </c>
      <c r="H8" s="102">
        <v>16444582</v>
      </c>
      <c r="I8" s="103">
        <f>H8/H15*100</f>
        <v>73.270732234492442</v>
      </c>
      <c r="J8" s="104">
        <f>F8/D8*100</f>
        <v>113.95208122310375</v>
      </c>
      <c r="K8" s="104">
        <f>H8/F8*100</f>
        <v>111.4474446372695</v>
      </c>
      <c r="M8" s="15"/>
      <c r="O8" s="15"/>
    </row>
    <row r="9" spans="2:15" ht="20.100000000000001" customHeight="1" x14ac:dyDescent="0.25">
      <c r="B9" s="100" t="s">
        <v>60</v>
      </c>
      <c r="C9" s="346" t="s">
        <v>489</v>
      </c>
      <c r="D9" s="102">
        <v>989184</v>
      </c>
      <c r="E9" s="103">
        <f t="shared" ref="E9:E14" si="0">D9/D$15*100</f>
        <v>5.0312341340883222</v>
      </c>
      <c r="F9" s="102">
        <v>986253</v>
      </c>
      <c r="G9" s="103">
        <f t="shared" ref="G9:G14" si="1">F9/F$15*100</f>
        <v>4.6554412773746199</v>
      </c>
      <c r="H9" s="102">
        <v>856555</v>
      </c>
      <c r="I9" s="103">
        <f>H9/H15*100</f>
        <v>3.8164796191910306</v>
      </c>
      <c r="J9" s="104">
        <f t="shared" ref="J9:J15" si="2">F9/D9*100</f>
        <v>99.703695166925471</v>
      </c>
      <c r="K9" s="104">
        <f t="shared" ref="K9:K15" si="3">H9/F9*100</f>
        <v>86.849418962477174</v>
      </c>
      <c r="M9" s="15"/>
      <c r="O9" s="15"/>
    </row>
    <row r="10" spans="2:15" ht="20.100000000000001" customHeight="1" x14ac:dyDescent="0.25">
      <c r="B10" s="100" t="s">
        <v>61</v>
      </c>
      <c r="C10" s="346" t="s">
        <v>490</v>
      </c>
      <c r="D10" s="102">
        <v>2153403</v>
      </c>
      <c r="E10" s="103">
        <f t="shared" si="0"/>
        <v>10.95273950857292</v>
      </c>
      <c r="F10" s="102">
        <v>2157949</v>
      </c>
      <c r="G10" s="103">
        <f t="shared" si="1"/>
        <v>10.186235021915556</v>
      </c>
      <c r="H10" s="102">
        <v>2252657</v>
      </c>
      <c r="I10" s="103">
        <f>H10/H15*100</f>
        <v>10.036973141862472</v>
      </c>
      <c r="J10" s="104">
        <f t="shared" si="2"/>
        <v>100.21110772112792</v>
      </c>
      <c r="K10" s="104">
        <f t="shared" si="3"/>
        <v>104.38879695488632</v>
      </c>
      <c r="M10" s="15"/>
      <c r="O10" s="15"/>
    </row>
    <row r="11" spans="2:15" ht="20.100000000000001" customHeight="1" x14ac:dyDescent="0.25">
      <c r="B11" s="411" t="s">
        <v>493</v>
      </c>
      <c r="C11" s="411"/>
      <c r="D11" s="105">
        <f>SUM(D8:D10)</f>
        <v>16091415</v>
      </c>
      <c r="E11" s="172">
        <f t="shared" si="0"/>
        <v>81.844910970841468</v>
      </c>
      <c r="F11" s="105">
        <f>SUM(F8:F10)</f>
        <v>17899661</v>
      </c>
      <c r="G11" s="172">
        <f t="shared" si="1"/>
        <v>84.492336824742395</v>
      </c>
      <c r="H11" s="105">
        <f>SUM(H8:H10)</f>
        <v>19553794</v>
      </c>
      <c r="I11" s="172">
        <f>H11/H15*100</f>
        <v>87.124184995545946</v>
      </c>
      <c r="J11" s="106">
        <f t="shared" si="2"/>
        <v>111.23733369625977</v>
      </c>
      <c r="K11" s="106">
        <f t="shared" si="3"/>
        <v>109.24114149424393</v>
      </c>
      <c r="M11" s="15"/>
      <c r="O11" s="15"/>
    </row>
    <row r="12" spans="2:15" ht="20.100000000000001" customHeight="1" x14ac:dyDescent="0.25">
      <c r="B12" s="100" t="s">
        <v>62</v>
      </c>
      <c r="C12" s="362" t="s">
        <v>491</v>
      </c>
      <c r="D12" s="102">
        <v>3388072</v>
      </c>
      <c r="E12" s="103">
        <f t="shared" si="0"/>
        <v>17.232570982899936</v>
      </c>
      <c r="F12" s="102">
        <v>3174184</v>
      </c>
      <c r="G12" s="103">
        <f t="shared" si="1"/>
        <v>14.983201283628114</v>
      </c>
      <c r="H12" s="102">
        <v>2813539</v>
      </c>
      <c r="I12" s="103">
        <f>H12/H15*100</f>
        <v>12.536047599160721</v>
      </c>
      <c r="J12" s="104">
        <f t="shared" si="2"/>
        <v>93.687029083207207</v>
      </c>
      <c r="K12" s="104">
        <f t="shared" si="3"/>
        <v>88.638182285588982</v>
      </c>
      <c r="M12" s="15"/>
      <c r="O12" s="26"/>
    </row>
    <row r="13" spans="2:15" ht="20.100000000000001" customHeight="1" x14ac:dyDescent="0.25">
      <c r="B13" s="100" t="s">
        <v>63</v>
      </c>
      <c r="C13" s="362" t="s">
        <v>492</v>
      </c>
      <c r="D13" s="102">
        <v>181375</v>
      </c>
      <c r="E13" s="103">
        <f t="shared" si="0"/>
        <v>0.92251804625860245</v>
      </c>
      <c r="F13" s="102">
        <v>111107</v>
      </c>
      <c r="G13" s="103">
        <f t="shared" si="1"/>
        <v>0.52446189162949253</v>
      </c>
      <c r="H13" s="102">
        <v>76256</v>
      </c>
      <c r="I13" s="103">
        <f>H13/H15*100</f>
        <v>0.33976740529333344</v>
      </c>
      <c r="J13" s="104">
        <f t="shared" si="2"/>
        <v>61.25816678152998</v>
      </c>
      <c r="K13" s="104">
        <f t="shared" si="3"/>
        <v>68.632939418758497</v>
      </c>
      <c r="M13" s="15"/>
      <c r="O13" s="15"/>
    </row>
    <row r="14" spans="2:15" ht="20.100000000000001" customHeight="1" x14ac:dyDescent="0.25">
      <c r="B14" s="411" t="s">
        <v>494</v>
      </c>
      <c r="C14" s="411"/>
      <c r="D14" s="105">
        <f>SUM(D12:D13)</f>
        <v>3569447</v>
      </c>
      <c r="E14" s="172">
        <f t="shared" si="0"/>
        <v>18.155089029158539</v>
      </c>
      <c r="F14" s="105">
        <f>SUM(F12:F13)</f>
        <v>3285291</v>
      </c>
      <c r="G14" s="172">
        <f t="shared" si="1"/>
        <v>15.507663175257608</v>
      </c>
      <c r="H14" s="105">
        <f>SUM(H12:H13)</f>
        <v>2889795</v>
      </c>
      <c r="I14" s="172">
        <f>H14/H15*100</f>
        <v>12.875815004454056</v>
      </c>
      <c r="J14" s="106">
        <f t="shared" si="2"/>
        <v>92.039215038071717</v>
      </c>
      <c r="K14" s="106">
        <f t="shared" si="3"/>
        <v>87.961614359275941</v>
      </c>
      <c r="M14" s="15"/>
      <c r="O14" s="15"/>
    </row>
    <row r="15" spans="2:15" ht="20.100000000000001" customHeight="1" x14ac:dyDescent="0.25">
      <c r="B15" s="387" t="s">
        <v>487</v>
      </c>
      <c r="C15" s="387"/>
      <c r="D15" s="105">
        <f t="shared" ref="D15:G15" si="4">D11+D14</f>
        <v>19660862</v>
      </c>
      <c r="E15" s="106">
        <f t="shared" si="4"/>
        <v>100</v>
      </c>
      <c r="F15" s="105">
        <f t="shared" si="4"/>
        <v>21184952</v>
      </c>
      <c r="G15" s="97">
        <f t="shared" si="4"/>
        <v>100</v>
      </c>
      <c r="H15" s="105">
        <f>H11+H14</f>
        <v>22443589</v>
      </c>
      <c r="I15" s="106">
        <f>I11+I14</f>
        <v>100</v>
      </c>
      <c r="J15" s="106">
        <f t="shared" si="2"/>
        <v>107.75189816194224</v>
      </c>
      <c r="K15" s="106">
        <f t="shared" si="3"/>
        <v>105.94118410086554</v>
      </c>
      <c r="M15" s="15"/>
      <c r="O15" s="15"/>
    </row>
    <row r="16" spans="2:15" x14ac:dyDescent="0.25">
      <c r="I16" s="27"/>
    </row>
    <row r="18" spans="4:6" x14ac:dyDescent="0.25">
      <c r="D18" s="15"/>
      <c r="F18" s="15"/>
    </row>
    <row r="19" spans="4:6" x14ac:dyDescent="0.25">
      <c r="D19" s="15"/>
      <c r="F19" s="15"/>
    </row>
    <row r="20" spans="4:6" x14ac:dyDescent="0.25">
      <c r="D20" s="15"/>
      <c r="F20" s="15"/>
    </row>
    <row r="21" spans="4:6" x14ac:dyDescent="0.25">
      <c r="D21" s="15"/>
      <c r="F21" s="15"/>
    </row>
    <row r="22" spans="4:6" x14ac:dyDescent="0.25">
      <c r="D22" s="15"/>
      <c r="F22" s="15"/>
    </row>
    <row r="23" spans="4:6" x14ac:dyDescent="0.25">
      <c r="D23" s="15"/>
      <c r="F23" s="15"/>
    </row>
    <row r="24" spans="4:6" x14ac:dyDescent="0.25">
      <c r="D24" s="15"/>
      <c r="F24" s="15"/>
    </row>
    <row r="25" spans="4:6" x14ac:dyDescent="0.25">
      <c r="D25" s="15"/>
      <c r="F25" s="15"/>
    </row>
  </sheetData>
  <mergeCells count="10">
    <mergeCell ref="F5:G5"/>
    <mergeCell ref="H5:I5"/>
    <mergeCell ref="B4:K4"/>
    <mergeCell ref="B5:B6"/>
    <mergeCell ref="J5:K5"/>
    <mergeCell ref="B11:C11"/>
    <mergeCell ref="B14:C14"/>
    <mergeCell ref="B15:C15"/>
    <mergeCell ref="C5:C6"/>
    <mergeCell ref="D5:E5"/>
  </mergeCells>
  <pageMargins left="0.7" right="0.7" top="0.75" bottom="0.75" header="0.3" footer="0.3"/>
  <pageSetup scale="71" fitToHeight="0" orientation="landscape" r:id="rId1"/>
  <ignoredErrors>
    <ignoredError sqref="D11 H11" formulaRange="1"/>
    <ignoredError sqref="E11 G11 F14:G14 E14" formula="1"/>
    <ignoredError sqref="F11" formula="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N45"/>
  <sheetViews>
    <sheetView workbookViewId="0">
      <selection activeCell="F19" sqref="F19"/>
    </sheetView>
  </sheetViews>
  <sheetFormatPr defaultColWidth="9.140625" defaultRowHeight="15" x14ac:dyDescent="0.25"/>
  <cols>
    <col min="2" max="2" width="7.42578125" customWidth="1"/>
    <col min="3" max="3" width="17.42578125" customWidth="1"/>
    <col min="4" max="4" width="14.140625" customWidth="1"/>
    <col min="5" max="5" width="13" customWidth="1"/>
    <col min="6" max="6" width="13.85546875" customWidth="1"/>
    <col min="7" max="7" width="12.140625" customWidth="1"/>
    <col min="8" max="8" width="14.85546875" customWidth="1"/>
    <col min="9" max="10" width="15.140625" customWidth="1"/>
    <col min="11" max="11" width="16.140625" customWidth="1"/>
  </cols>
  <sheetData>
    <row r="2" spans="2:14" x14ac:dyDescent="0.25">
      <c r="M2" s="52"/>
    </row>
    <row r="3" spans="2:14" ht="16.5" thickBot="1" x14ac:dyDescent="0.3">
      <c r="C3" s="18" t="s">
        <v>0</v>
      </c>
      <c r="D3" s="1"/>
      <c r="E3" s="1"/>
      <c r="F3" s="1"/>
      <c r="G3" s="1"/>
      <c r="H3" s="1"/>
      <c r="I3" s="1"/>
      <c r="J3" s="1"/>
      <c r="K3" s="75" t="s">
        <v>188</v>
      </c>
    </row>
    <row r="4" spans="2:14" ht="24.95" customHeight="1" thickTop="1" x14ac:dyDescent="0.25">
      <c r="B4" s="384" t="s">
        <v>193</v>
      </c>
      <c r="C4" s="384"/>
      <c r="D4" s="384"/>
      <c r="E4" s="384"/>
      <c r="F4" s="384"/>
      <c r="G4" s="384"/>
      <c r="H4" s="384"/>
      <c r="I4" s="384"/>
      <c r="J4" s="384"/>
      <c r="K4" s="384"/>
    </row>
    <row r="5" spans="2:14" ht="15.75" x14ac:dyDescent="0.25">
      <c r="B5" s="380" t="s">
        <v>177</v>
      </c>
      <c r="C5" s="380" t="s">
        <v>190</v>
      </c>
      <c r="D5" s="380" t="s">
        <v>111</v>
      </c>
      <c r="E5" s="380"/>
      <c r="F5" s="380" t="s">
        <v>131</v>
      </c>
      <c r="G5" s="380"/>
      <c r="H5" s="380" t="s">
        <v>143</v>
      </c>
      <c r="I5" s="380"/>
      <c r="J5" s="380" t="s">
        <v>189</v>
      </c>
      <c r="K5" s="380"/>
    </row>
    <row r="6" spans="2:14" ht="15.75" x14ac:dyDescent="0.25">
      <c r="B6" s="380"/>
      <c r="C6" s="380"/>
      <c r="D6" s="63" t="s">
        <v>191</v>
      </c>
      <c r="E6" s="63" t="s">
        <v>192</v>
      </c>
      <c r="F6" s="63" t="s">
        <v>191</v>
      </c>
      <c r="G6" s="63" t="s">
        <v>192</v>
      </c>
      <c r="H6" s="63" t="s">
        <v>191</v>
      </c>
      <c r="I6" s="63" t="s">
        <v>192</v>
      </c>
      <c r="J6" s="63" t="s">
        <v>98</v>
      </c>
      <c r="K6" s="63" t="s">
        <v>99</v>
      </c>
    </row>
    <row r="7" spans="2:14" x14ac:dyDescent="0.25">
      <c r="B7" s="61">
        <v>1</v>
      </c>
      <c r="C7" s="61">
        <v>2</v>
      </c>
      <c r="D7" s="61">
        <v>3</v>
      </c>
      <c r="E7" s="61">
        <v>4</v>
      </c>
      <c r="F7" s="61">
        <v>5</v>
      </c>
      <c r="G7" s="61">
        <v>6</v>
      </c>
      <c r="H7" s="61">
        <v>7</v>
      </c>
      <c r="I7" s="61">
        <v>8</v>
      </c>
      <c r="J7" s="61">
        <v>9</v>
      </c>
      <c r="K7" s="61">
        <v>10</v>
      </c>
    </row>
    <row r="8" spans="2:14" ht="31.5" x14ac:dyDescent="0.25">
      <c r="B8" s="65" t="s">
        <v>59</v>
      </c>
      <c r="C8" s="332" t="s">
        <v>194</v>
      </c>
      <c r="D8" s="68">
        <v>63642</v>
      </c>
      <c r="E8" s="71">
        <f>D8/D10*100</f>
        <v>2.0756783412837621</v>
      </c>
      <c r="F8" s="68">
        <v>95412</v>
      </c>
      <c r="G8" s="71">
        <f>F8/F10*100</f>
        <v>3.0697389795270298</v>
      </c>
      <c r="H8" s="68">
        <v>119681</v>
      </c>
      <c r="I8" s="71">
        <f>H8/H10*100</f>
        <v>3.6969034059229653</v>
      </c>
      <c r="J8" s="74">
        <f>F8/D8*100</f>
        <v>149.91986424059581</v>
      </c>
      <c r="K8" s="74">
        <f>H8/F8*100</f>
        <v>125.43600385695719</v>
      </c>
    </row>
    <row r="9" spans="2:14" ht="15.75" x14ac:dyDescent="0.25">
      <c r="B9" s="65" t="s">
        <v>60</v>
      </c>
      <c r="C9" s="332" t="s">
        <v>195</v>
      </c>
      <c r="D9" s="68">
        <v>3002440</v>
      </c>
      <c r="E9" s="73">
        <f>D9/D10*100</f>
        <v>97.924321658716238</v>
      </c>
      <c r="F9" s="68">
        <v>3012735</v>
      </c>
      <c r="G9" s="71">
        <f>F9/F10*100</f>
        <v>96.930261020472969</v>
      </c>
      <c r="H9" s="68">
        <v>3117650</v>
      </c>
      <c r="I9" s="71">
        <f>H9/H10*100</f>
        <v>96.303096594077033</v>
      </c>
      <c r="J9" s="74">
        <f>F9/D9*100</f>
        <v>100.34288778460186</v>
      </c>
      <c r="K9" s="74">
        <f>H9/F9*100</f>
        <v>103.48238394681243</v>
      </c>
    </row>
    <row r="10" spans="2:14" ht="15.75" x14ac:dyDescent="0.25">
      <c r="B10" s="380" t="s">
        <v>179</v>
      </c>
      <c r="C10" s="380"/>
      <c r="D10" s="69">
        <f t="shared" ref="D10:I10" si="0">SUM(D8:D9)</f>
        <v>3066082</v>
      </c>
      <c r="E10" s="72">
        <f t="shared" si="0"/>
        <v>100</v>
      </c>
      <c r="F10" s="69">
        <f t="shared" si="0"/>
        <v>3108147</v>
      </c>
      <c r="G10" s="63">
        <f t="shared" si="0"/>
        <v>100</v>
      </c>
      <c r="H10" s="69">
        <f t="shared" si="0"/>
        <v>3237331</v>
      </c>
      <c r="I10" s="72">
        <f t="shared" si="0"/>
        <v>100</v>
      </c>
      <c r="J10" s="72">
        <f>F10/D10*100</f>
        <v>101.37194634716226</v>
      </c>
      <c r="K10" s="72">
        <f>H10/F10*100</f>
        <v>104.15630277461136</v>
      </c>
      <c r="N10" s="15"/>
    </row>
    <row r="12" spans="2:14" ht="19.5" customHeight="1" x14ac:dyDescent="0.25"/>
    <row r="13" spans="2:14" x14ac:dyDescent="0.25">
      <c r="H13" s="15"/>
    </row>
    <row r="45" spans="8:8" x14ac:dyDescent="0.25">
      <c r="H45" s="308"/>
    </row>
  </sheetData>
  <mergeCells count="8">
    <mergeCell ref="B10:C10"/>
    <mergeCell ref="B4:K4"/>
    <mergeCell ref="B5:B6"/>
    <mergeCell ref="C5:C6"/>
    <mergeCell ref="D5:E5"/>
    <mergeCell ref="F5:G5"/>
    <mergeCell ref="H5:I5"/>
    <mergeCell ref="J5:K5"/>
  </mergeCells>
  <pageMargins left="0.7" right="0.7" top="0.75" bottom="0.75" header="0.3" footer="0.3"/>
  <pageSetup paperSize="9" orientation="portrait" r:id="rId1"/>
  <ignoredErrors>
    <ignoredError sqref="D10 H10 F10" formulaRange="1"/>
    <ignoredError sqref="I8:I10" evalError="1"/>
  </ignoredErrors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B3:L33"/>
  <sheetViews>
    <sheetView topLeftCell="A4" workbookViewId="0">
      <selection activeCell="C40" sqref="C40"/>
    </sheetView>
  </sheetViews>
  <sheetFormatPr defaultRowHeight="15" x14ac:dyDescent="0.25"/>
  <cols>
    <col min="2" max="2" width="8.140625" customWidth="1"/>
    <col min="3" max="3" width="44.85546875" customWidth="1"/>
    <col min="4" max="4" width="19.140625" customWidth="1"/>
    <col min="5" max="5" width="18.42578125" customWidth="1"/>
    <col min="6" max="6" width="15" customWidth="1"/>
    <col min="7" max="7" width="13.85546875" customWidth="1"/>
    <col min="8" max="8" width="15.85546875" customWidth="1"/>
    <col min="10" max="10" width="14.42578125" customWidth="1"/>
    <col min="11" max="12" width="15.28515625" bestFit="1" customWidth="1"/>
    <col min="13" max="13" width="9" bestFit="1" customWidth="1"/>
    <col min="14" max="14" width="14.42578125" customWidth="1"/>
  </cols>
  <sheetData>
    <row r="3" spans="2:12" ht="16.5" thickBot="1" x14ac:dyDescent="0.3">
      <c r="B3" s="60"/>
      <c r="C3" s="60"/>
      <c r="D3" s="81"/>
      <c r="E3" s="81"/>
      <c r="F3" s="81"/>
      <c r="G3" s="81"/>
      <c r="H3" s="173" t="s">
        <v>188</v>
      </c>
    </row>
    <row r="4" spans="2:12" ht="24.95" customHeight="1" thickTop="1" x14ac:dyDescent="0.25">
      <c r="B4" s="389" t="s">
        <v>497</v>
      </c>
      <c r="C4" s="389"/>
      <c r="D4" s="389"/>
      <c r="E4" s="389"/>
      <c r="F4" s="389"/>
      <c r="G4" s="389"/>
      <c r="H4" s="389"/>
    </row>
    <row r="5" spans="2:12" ht="15.75" x14ac:dyDescent="0.25">
      <c r="B5" s="385" t="s">
        <v>177</v>
      </c>
      <c r="C5" s="387" t="s">
        <v>178</v>
      </c>
      <c r="D5" s="97" t="s">
        <v>111</v>
      </c>
      <c r="E5" s="97" t="s">
        <v>131</v>
      </c>
      <c r="F5" s="97" t="s">
        <v>143</v>
      </c>
      <c r="G5" s="387" t="s">
        <v>189</v>
      </c>
      <c r="H5" s="387"/>
    </row>
    <row r="6" spans="2:12" ht="15.75" x14ac:dyDescent="0.25">
      <c r="B6" s="385"/>
      <c r="C6" s="387"/>
      <c r="D6" s="97" t="s">
        <v>191</v>
      </c>
      <c r="E6" s="97" t="s">
        <v>191</v>
      </c>
      <c r="F6" s="97" t="s">
        <v>191</v>
      </c>
      <c r="G6" s="97" t="s">
        <v>9</v>
      </c>
      <c r="H6" s="97" t="s">
        <v>102</v>
      </c>
    </row>
    <row r="7" spans="2:12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</row>
    <row r="8" spans="2:12" ht="15.75" x14ac:dyDescent="0.25">
      <c r="B8" s="111"/>
      <c r="C8" s="136" t="s">
        <v>496</v>
      </c>
      <c r="D8" s="101"/>
      <c r="E8" s="101"/>
      <c r="F8" s="101"/>
      <c r="G8" s="101"/>
      <c r="H8" s="110"/>
    </row>
    <row r="9" spans="2:12" ht="15.75" x14ac:dyDescent="0.25">
      <c r="B9" s="111" t="s">
        <v>59</v>
      </c>
      <c r="C9" s="363" t="s">
        <v>498</v>
      </c>
      <c r="D9" s="107">
        <v>10981471</v>
      </c>
      <c r="E9" s="107">
        <v>11876368</v>
      </c>
      <c r="F9" s="107">
        <v>12036634</v>
      </c>
      <c r="G9" s="104">
        <f>E9/D9*100</f>
        <v>108.14915415248103</v>
      </c>
      <c r="H9" s="104">
        <f>F9/E9*100</f>
        <v>101.34945296407116</v>
      </c>
      <c r="J9" s="15"/>
      <c r="K9" s="15"/>
      <c r="L9" s="15"/>
    </row>
    <row r="10" spans="2:12" ht="15.75" x14ac:dyDescent="0.25">
      <c r="B10" s="111" t="s">
        <v>60</v>
      </c>
      <c r="C10" s="363" t="s">
        <v>499</v>
      </c>
      <c r="D10" s="107">
        <v>13510009</v>
      </c>
      <c r="E10" s="107">
        <v>15288271</v>
      </c>
      <c r="F10" s="107">
        <v>16950559</v>
      </c>
      <c r="G10" s="104">
        <f>E10/D10*100</f>
        <v>113.16255229733747</v>
      </c>
      <c r="H10" s="104">
        <f t="shared" ref="H10:H26" si="0">F10/E10*100</f>
        <v>110.87296267838266</v>
      </c>
      <c r="J10" s="15"/>
      <c r="K10" s="15"/>
      <c r="L10" s="15"/>
    </row>
    <row r="11" spans="2:12" ht="15.75" x14ac:dyDescent="0.25">
      <c r="B11" s="111" t="s">
        <v>61</v>
      </c>
      <c r="C11" s="363" t="s">
        <v>500</v>
      </c>
      <c r="D11" s="107">
        <f>D9-D10</f>
        <v>-2528538</v>
      </c>
      <c r="E11" s="107">
        <f>E9-E10</f>
        <v>-3411903</v>
      </c>
      <c r="F11" s="107">
        <f>F9-F10</f>
        <v>-4913925</v>
      </c>
      <c r="G11" s="114" t="s">
        <v>23</v>
      </c>
      <c r="H11" s="104" t="s">
        <v>23</v>
      </c>
      <c r="J11" s="15"/>
      <c r="K11" s="15"/>
      <c r="L11" s="15"/>
    </row>
    <row r="12" spans="2:12" ht="33" customHeight="1" x14ac:dyDescent="0.25">
      <c r="B12" s="111"/>
      <c r="C12" s="364" t="s">
        <v>501</v>
      </c>
      <c r="D12" s="199"/>
      <c r="E12" s="114"/>
      <c r="F12" s="114"/>
      <c r="G12" s="114"/>
      <c r="H12" s="104"/>
    </row>
    <row r="13" spans="2:12" ht="15.75" x14ac:dyDescent="0.25">
      <c r="B13" s="111" t="s">
        <v>53</v>
      </c>
      <c r="C13" s="364" t="s">
        <v>502</v>
      </c>
      <c r="D13" s="200">
        <f>D9/D10</f>
        <v>0.81283965095804156</v>
      </c>
      <c r="E13" s="200">
        <f>E9/E10</f>
        <v>0.77682872052699747</v>
      </c>
      <c r="F13" s="200">
        <f>F9/F10</f>
        <v>0.71010248098602535</v>
      </c>
      <c r="G13" s="110"/>
      <c r="H13" s="104"/>
      <c r="J13" s="23"/>
      <c r="K13" s="23"/>
      <c r="L13" s="23"/>
    </row>
    <row r="14" spans="2:12" ht="15.75" x14ac:dyDescent="0.25">
      <c r="B14" s="111" t="s">
        <v>54</v>
      </c>
      <c r="C14" s="364" t="s">
        <v>503</v>
      </c>
      <c r="D14" s="201">
        <v>0.65</v>
      </c>
      <c r="E14" s="201">
        <v>0.65</v>
      </c>
      <c r="F14" s="200">
        <v>0.65</v>
      </c>
      <c r="G14" s="110"/>
      <c r="H14" s="104"/>
      <c r="J14" s="23"/>
      <c r="K14" s="23"/>
      <c r="L14" s="23"/>
    </row>
    <row r="15" spans="2:12" ht="15.75" customHeight="1" x14ac:dyDescent="0.25">
      <c r="B15" s="387" t="s">
        <v>504</v>
      </c>
      <c r="C15" s="387"/>
      <c r="D15" s="202">
        <f>D13-D14</f>
        <v>0.16283965095804154</v>
      </c>
      <c r="E15" s="202">
        <f>E13-E14</f>
        <v>0.12682872052699745</v>
      </c>
      <c r="F15" s="202">
        <f>F13-F14</f>
        <v>6.0102480986025331E-2</v>
      </c>
      <c r="G15" s="203"/>
      <c r="H15" s="106"/>
      <c r="J15" s="23"/>
      <c r="K15" s="23"/>
      <c r="L15" s="23"/>
    </row>
    <row r="16" spans="2:12" ht="16.350000000000001" customHeight="1" x14ac:dyDescent="0.25">
      <c r="B16" s="111"/>
      <c r="C16" s="136" t="s">
        <v>505</v>
      </c>
      <c r="D16" s="114"/>
      <c r="E16" s="114"/>
      <c r="F16" s="114"/>
      <c r="G16" s="114"/>
      <c r="H16" s="104"/>
    </row>
    <row r="17" spans="2:12" ht="15.75" x14ac:dyDescent="0.25">
      <c r="B17" s="111" t="s">
        <v>59</v>
      </c>
      <c r="C17" s="363" t="s">
        <v>498</v>
      </c>
      <c r="D17" s="107">
        <v>12065528</v>
      </c>
      <c r="E17" s="107">
        <v>13050584</v>
      </c>
      <c r="F17" s="107">
        <v>13303221</v>
      </c>
      <c r="G17" s="104">
        <f>E17/D17*100</f>
        <v>108.16421792730497</v>
      </c>
      <c r="H17" s="104">
        <f t="shared" si="0"/>
        <v>101.93582907860674</v>
      </c>
      <c r="J17" s="15"/>
      <c r="K17" s="15"/>
      <c r="L17" s="15"/>
    </row>
    <row r="18" spans="2:12" ht="15.75" x14ac:dyDescent="0.25">
      <c r="B18" s="111" t="s">
        <v>60</v>
      </c>
      <c r="C18" s="363" t="s">
        <v>499</v>
      </c>
      <c r="D18" s="107">
        <v>14303357</v>
      </c>
      <c r="E18" s="107">
        <v>16112291</v>
      </c>
      <c r="F18" s="107">
        <v>17663350</v>
      </c>
      <c r="G18" s="104">
        <f>E18/D18*100</f>
        <v>112.64691918128031</v>
      </c>
      <c r="H18" s="104">
        <f t="shared" si="0"/>
        <v>109.62655776264221</v>
      </c>
      <c r="J18" s="15"/>
      <c r="K18" s="15"/>
      <c r="L18" s="15"/>
    </row>
    <row r="19" spans="2:12" ht="15.75" x14ac:dyDescent="0.25">
      <c r="B19" s="111" t="s">
        <v>61</v>
      </c>
      <c r="C19" s="363" t="s">
        <v>500</v>
      </c>
      <c r="D19" s="107">
        <f>D17-D18</f>
        <v>-2237829</v>
      </c>
      <c r="E19" s="107">
        <f>E17-E18</f>
        <v>-3061707</v>
      </c>
      <c r="F19" s="107">
        <f>F17-F18</f>
        <v>-4360129</v>
      </c>
      <c r="G19" s="114" t="s">
        <v>23</v>
      </c>
      <c r="H19" s="104" t="s">
        <v>23</v>
      </c>
      <c r="J19" s="15"/>
      <c r="K19" s="15"/>
      <c r="L19" s="15"/>
    </row>
    <row r="20" spans="2:12" ht="31.5" customHeight="1" x14ac:dyDescent="0.25">
      <c r="B20" s="111"/>
      <c r="C20" s="364" t="s">
        <v>501</v>
      </c>
      <c r="D20" s="199"/>
      <c r="E20" s="114"/>
      <c r="F20" s="114"/>
      <c r="G20" s="114"/>
      <c r="H20" s="104"/>
    </row>
    <row r="21" spans="2:12" ht="15.75" x14ac:dyDescent="0.25">
      <c r="B21" s="111" t="s">
        <v>53</v>
      </c>
      <c r="C21" s="364" t="s">
        <v>502</v>
      </c>
      <c r="D21" s="200">
        <f>D17/D18</f>
        <v>0.84354519012564677</v>
      </c>
      <c r="E21" s="200">
        <f>E17/E18</f>
        <v>0.80997693003434457</v>
      </c>
      <c r="F21" s="200">
        <f>F17/F18</f>
        <v>0.75315390342149136</v>
      </c>
      <c r="G21" s="110"/>
      <c r="H21" s="104"/>
      <c r="J21" s="23"/>
      <c r="K21" s="23"/>
      <c r="L21" s="23"/>
    </row>
    <row r="22" spans="2:12" ht="15.75" x14ac:dyDescent="0.25">
      <c r="B22" s="111" t="s">
        <v>54</v>
      </c>
      <c r="C22" s="364" t="s">
        <v>503</v>
      </c>
      <c r="D22" s="201">
        <v>0.6</v>
      </c>
      <c r="E22" s="201">
        <v>0.6</v>
      </c>
      <c r="F22" s="200">
        <v>0.6</v>
      </c>
      <c r="G22" s="110"/>
      <c r="H22" s="104"/>
      <c r="J22" s="23"/>
      <c r="K22" s="23"/>
      <c r="L22" s="23"/>
    </row>
    <row r="23" spans="2:12" ht="15.6" customHeight="1" x14ac:dyDescent="0.25">
      <c r="B23" s="387" t="s">
        <v>504</v>
      </c>
      <c r="C23" s="387"/>
      <c r="D23" s="202">
        <f>D21-D22</f>
        <v>0.24354519012564679</v>
      </c>
      <c r="E23" s="202">
        <f>E21-E22</f>
        <v>0.20997693003434459</v>
      </c>
      <c r="F23" s="202">
        <f>F21-F22</f>
        <v>0.15315390342149138</v>
      </c>
      <c r="G23" s="203"/>
      <c r="H23" s="106"/>
      <c r="J23" s="23"/>
      <c r="K23" s="23"/>
      <c r="L23" s="23"/>
    </row>
    <row r="24" spans="2:12" ht="16.5" customHeight="1" x14ac:dyDescent="0.25">
      <c r="B24" s="111"/>
      <c r="C24" s="136" t="s">
        <v>506</v>
      </c>
      <c r="D24" s="114"/>
      <c r="E24" s="114"/>
      <c r="F24" s="114"/>
      <c r="G24" s="114"/>
      <c r="H24" s="104"/>
    </row>
    <row r="25" spans="2:12" ht="15.75" x14ac:dyDescent="0.25">
      <c r="B25" s="111" t="s">
        <v>59</v>
      </c>
      <c r="C25" s="363" t="s">
        <v>498</v>
      </c>
      <c r="D25" s="107">
        <v>13257364</v>
      </c>
      <c r="E25" s="107">
        <v>14327268</v>
      </c>
      <c r="F25" s="107">
        <v>14669888</v>
      </c>
      <c r="G25" s="104">
        <f>E25/D25*100</f>
        <v>108.07026193140659</v>
      </c>
      <c r="H25" s="104">
        <f t="shared" si="0"/>
        <v>102.39138403776631</v>
      </c>
      <c r="J25" s="15"/>
      <c r="K25" s="15"/>
      <c r="L25" s="15"/>
    </row>
    <row r="26" spans="2:12" ht="19.350000000000001" customHeight="1" x14ac:dyDescent="0.25">
      <c r="B26" s="111" t="s">
        <v>60</v>
      </c>
      <c r="C26" s="363" t="s">
        <v>499</v>
      </c>
      <c r="D26" s="107">
        <v>15167836</v>
      </c>
      <c r="E26" s="107">
        <v>16976401</v>
      </c>
      <c r="F26" s="107">
        <v>18494275</v>
      </c>
      <c r="G26" s="104">
        <f>E26/D26*100</f>
        <v>111.92368509258669</v>
      </c>
      <c r="H26" s="104">
        <f t="shared" si="0"/>
        <v>108.9410823884285</v>
      </c>
      <c r="J26" s="15"/>
      <c r="K26" s="15"/>
      <c r="L26" s="15"/>
    </row>
    <row r="27" spans="2:12" ht="15.75" x14ac:dyDescent="0.25">
      <c r="B27" s="111" t="s">
        <v>61</v>
      </c>
      <c r="C27" s="363" t="s">
        <v>500</v>
      </c>
      <c r="D27" s="107">
        <f>D25-D26</f>
        <v>-1910472</v>
      </c>
      <c r="E27" s="107">
        <f>E25-E26</f>
        <v>-2649133</v>
      </c>
      <c r="F27" s="107">
        <f>F25-F26</f>
        <v>-3824387</v>
      </c>
      <c r="G27" s="114" t="s">
        <v>23</v>
      </c>
      <c r="H27" s="104" t="s">
        <v>23</v>
      </c>
      <c r="J27" s="15"/>
      <c r="K27" s="15"/>
      <c r="L27" s="15"/>
    </row>
    <row r="28" spans="2:12" ht="30.75" customHeight="1" x14ac:dyDescent="0.25">
      <c r="B28" s="111"/>
      <c r="C28" s="364" t="s">
        <v>501</v>
      </c>
      <c r="D28" s="199"/>
      <c r="E28" s="114"/>
      <c r="F28" s="114"/>
      <c r="G28" s="114"/>
      <c r="H28" s="104"/>
    </row>
    <row r="29" spans="2:12" ht="15" customHeight="1" x14ac:dyDescent="0.25">
      <c r="B29" s="111" t="s">
        <v>53</v>
      </c>
      <c r="C29" s="364" t="s">
        <v>502</v>
      </c>
      <c r="D29" s="200">
        <f>D25/D26</f>
        <v>0.87404452421558354</v>
      </c>
      <c r="E29" s="200">
        <f>E25/E26</f>
        <v>0.84395202493155053</v>
      </c>
      <c r="F29" s="200">
        <f>F25/F26</f>
        <v>0.79321238599512556</v>
      </c>
      <c r="G29" s="110"/>
      <c r="H29" s="104"/>
      <c r="J29" s="23"/>
      <c r="K29" s="23"/>
      <c r="L29" s="23"/>
    </row>
    <row r="30" spans="2:12" ht="21" customHeight="1" x14ac:dyDescent="0.25">
      <c r="B30" s="111" t="s">
        <v>54</v>
      </c>
      <c r="C30" s="364" t="s">
        <v>503</v>
      </c>
      <c r="D30" s="201">
        <v>0.55000000000000004</v>
      </c>
      <c r="E30" s="201">
        <v>0.55000000000000004</v>
      </c>
      <c r="F30" s="200">
        <v>0.55000000000000004</v>
      </c>
      <c r="G30" s="110"/>
      <c r="H30" s="104"/>
      <c r="J30" s="23"/>
      <c r="K30" s="23"/>
      <c r="L30" s="23"/>
    </row>
    <row r="31" spans="2:12" ht="18.75" customHeight="1" x14ac:dyDescent="0.25">
      <c r="B31" s="387" t="s">
        <v>504</v>
      </c>
      <c r="C31" s="387"/>
      <c r="D31" s="202">
        <f>D29-D30</f>
        <v>0.3240445242155835</v>
      </c>
      <c r="E31" s="202">
        <f>E29-E30</f>
        <v>0.29395202493155048</v>
      </c>
      <c r="F31" s="202">
        <f>F29-F30</f>
        <v>0.24321238599512551</v>
      </c>
      <c r="G31" s="204"/>
      <c r="H31" s="145"/>
      <c r="J31" s="23"/>
      <c r="K31" s="23"/>
      <c r="L31" s="23"/>
    </row>
    <row r="33" spans="2:2" x14ac:dyDescent="0.25">
      <c r="B33" s="76"/>
    </row>
  </sheetData>
  <mergeCells count="7">
    <mergeCell ref="B31:C31"/>
    <mergeCell ref="B4:H4"/>
    <mergeCell ref="B5:B6"/>
    <mergeCell ref="C5:C6"/>
    <mergeCell ref="G5:H5"/>
    <mergeCell ref="B15:C15"/>
    <mergeCell ref="B23:C23"/>
  </mergeCell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B3:G15"/>
  <sheetViews>
    <sheetView workbookViewId="0">
      <selection activeCell="C20" sqref="C20"/>
    </sheetView>
  </sheetViews>
  <sheetFormatPr defaultRowHeight="15" x14ac:dyDescent="0.25"/>
  <cols>
    <col min="3" max="3" width="53.85546875" customWidth="1"/>
    <col min="4" max="4" width="20.42578125" customWidth="1"/>
    <col min="5" max="5" width="22.85546875" customWidth="1"/>
    <col min="6" max="6" width="21.5703125" customWidth="1"/>
  </cols>
  <sheetData>
    <row r="3" spans="2:7" ht="16.5" thickBot="1" x14ac:dyDescent="0.3">
      <c r="B3" s="88"/>
      <c r="C3" s="88"/>
      <c r="D3" s="90"/>
      <c r="E3" s="90"/>
      <c r="F3" s="164" t="s">
        <v>74</v>
      </c>
    </row>
    <row r="4" spans="2:7" ht="24.95" customHeight="1" thickTop="1" x14ac:dyDescent="0.25">
      <c r="B4" s="389" t="s">
        <v>507</v>
      </c>
      <c r="C4" s="389"/>
      <c r="D4" s="389"/>
      <c r="E4" s="389"/>
      <c r="F4" s="389"/>
    </row>
    <row r="5" spans="2:7" ht="15.75" x14ac:dyDescent="0.25">
      <c r="B5" s="191" t="s">
        <v>177</v>
      </c>
      <c r="C5" s="97" t="s">
        <v>508</v>
      </c>
      <c r="D5" s="97" t="s">
        <v>111</v>
      </c>
      <c r="E5" s="97" t="s">
        <v>131</v>
      </c>
      <c r="F5" s="97" t="s">
        <v>143</v>
      </c>
    </row>
    <row r="6" spans="2:7" x14ac:dyDescent="0.25">
      <c r="B6" s="118">
        <v>1</v>
      </c>
      <c r="C6" s="99">
        <v>2</v>
      </c>
      <c r="D6" s="99">
        <v>3</v>
      </c>
      <c r="E6" s="99">
        <v>4</v>
      </c>
      <c r="F6" s="99">
        <v>5</v>
      </c>
    </row>
    <row r="7" spans="2:7" ht="15.75" x14ac:dyDescent="0.25">
      <c r="B7" s="111" t="s">
        <v>59</v>
      </c>
      <c r="C7" s="365" t="s">
        <v>509</v>
      </c>
      <c r="D7" s="113">
        <v>31.297221463271274</v>
      </c>
      <c r="E7" s="103">
        <v>31.945030471701319</v>
      </c>
      <c r="F7" s="103">
        <v>32.101257528041323</v>
      </c>
    </row>
    <row r="8" spans="2:7" ht="15.75" x14ac:dyDescent="0.25">
      <c r="B8" s="111" t="s">
        <v>60</v>
      </c>
      <c r="C8" s="340" t="s">
        <v>510</v>
      </c>
      <c r="D8" s="113">
        <v>45.875589204332485</v>
      </c>
      <c r="E8" s="103">
        <v>44.586753673230028</v>
      </c>
      <c r="F8" s="103">
        <v>43.506141980471916</v>
      </c>
    </row>
    <row r="9" spans="2:7" ht="15.75" x14ac:dyDescent="0.25">
      <c r="B9" s="111" t="s">
        <v>61</v>
      </c>
      <c r="C9" s="340" t="s">
        <v>511</v>
      </c>
      <c r="D9" s="113">
        <v>78.880384604189686</v>
      </c>
      <c r="E9" s="103">
        <v>82.255203732714563</v>
      </c>
      <c r="F9" s="103">
        <v>84.630557549580345</v>
      </c>
    </row>
    <row r="10" spans="2:7" ht="15.75" x14ac:dyDescent="0.25">
      <c r="B10" s="111" t="s">
        <v>62</v>
      </c>
      <c r="C10" s="348" t="s">
        <v>512</v>
      </c>
      <c r="D10" s="113">
        <v>74.516996747870579</v>
      </c>
      <c r="E10" s="103">
        <v>72.349360160593505</v>
      </c>
      <c r="F10" s="103">
        <v>71.908472611214009</v>
      </c>
    </row>
    <row r="11" spans="2:7" ht="15.75" x14ac:dyDescent="0.25">
      <c r="B11" s="111" t="s">
        <v>63</v>
      </c>
      <c r="C11" s="348" t="s">
        <v>513</v>
      </c>
      <c r="D11" s="113">
        <v>73.844806777140022</v>
      </c>
      <c r="E11" s="103">
        <v>71.801607151119413</v>
      </c>
      <c r="F11" s="103">
        <v>70.971551693274435</v>
      </c>
    </row>
    <row r="12" spans="2:7" ht="15.75" x14ac:dyDescent="0.25">
      <c r="B12" s="123"/>
      <c r="C12" s="124"/>
      <c r="D12" s="124"/>
      <c r="E12" s="124"/>
      <c r="F12" s="124"/>
    </row>
    <row r="13" spans="2:7" ht="32.25" customHeight="1" x14ac:dyDescent="0.25">
      <c r="B13" s="412" t="s">
        <v>514</v>
      </c>
      <c r="C13" s="412"/>
      <c r="D13" s="412"/>
      <c r="E13" s="412"/>
      <c r="F13" s="412"/>
      <c r="G13" s="2"/>
    </row>
    <row r="14" spans="2:7" ht="15.75" x14ac:dyDescent="0.25">
      <c r="B14" s="366" t="s">
        <v>515</v>
      </c>
      <c r="C14" s="366"/>
      <c r="D14" s="367"/>
      <c r="E14" s="367"/>
      <c r="F14" s="367"/>
      <c r="G14" s="2"/>
    </row>
    <row r="15" spans="2:7" ht="15.75" x14ac:dyDescent="0.25">
      <c r="C15" s="2"/>
      <c r="D15" s="2"/>
      <c r="E15" s="2"/>
      <c r="F15" s="2"/>
      <c r="G15" s="2"/>
    </row>
  </sheetData>
  <mergeCells count="2">
    <mergeCell ref="B4:F4"/>
    <mergeCell ref="B13:F13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B3:U34"/>
  <sheetViews>
    <sheetView topLeftCell="A16" workbookViewId="0">
      <selection activeCell="C33" sqref="C33"/>
    </sheetView>
  </sheetViews>
  <sheetFormatPr defaultRowHeight="15" x14ac:dyDescent="0.25"/>
  <cols>
    <col min="2" max="2" width="7.28515625" customWidth="1"/>
    <col min="3" max="3" width="26.42578125" customWidth="1"/>
    <col min="4" max="4" width="15.85546875" customWidth="1"/>
    <col min="5" max="5" width="12.85546875" customWidth="1"/>
    <col min="6" max="6" width="14.140625" customWidth="1"/>
    <col min="7" max="8" width="12.85546875" customWidth="1"/>
    <col min="9" max="9" width="12.140625" customWidth="1"/>
    <col min="10" max="10" width="12.85546875" customWidth="1"/>
    <col min="11" max="11" width="11.5703125" customWidth="1"/>
    <col min="12" max="13" width="13.140625" customWidth="1"/>
    <col min="15" max="15" width="11" customWidth="1"/>
    <col min="16" max="16" width="11.140625" customWidth="1"/>
    <col min="17" max="17" width="10.140625" bestFit="1" customWidth="1"/>
  </cols>
  <sheetData>
    <row r="3" spans="2:21" ht="16.5" thickBot="1" x14ac:dyDescent="0.3">
      <c r="B3" s="88"/>
      <c r="C3" s="89" t="s">
        <v>40</v>
      </c>
      <c r="D3" s="90"/>
      <c r="E3" s="90"/>
      <c r="F3" s="90"/>
      <c r="G3" s="90"/>
      <c r="H3" s="90"/>
      <c r="I3" s="90"/>
      <c r="J3" s="90"/>
      <c r="K3" s="90"/>
      <c r="L3" s="206" t="s">
        <v>516</v>
      </c>
      <c r="M3" s="88"/>
    </row>
    <row r="4" spans="2:21" ht="24.95" customHeight="1" thickTop="1" x14ac:dyDescent="0.25">
      <c r="B4" s="389" t="s">
        <v>518</v>
      </c>
      <c r="C4" s="389"/>
      <c r="D4" s="389"/>
      <c r="E4" s="389"/>
      <c r="F4" s="389"/>
      <c r="G4" s="389"/>
      <c r="H4" s="389"/>
      <c r="I4" s="389"/>
      <c r="J4" s="389"/>
      <c r="K4" s="389"/>
      <c r="L4" s="389"/>
      <c r="M4" s="389"/>
    </row>
    <row r="5" spans="2:21" ht="15.75" x14ac:dyDescent="0.25">
      <c r="B5" s="385" t="s">
        <v>177</v>
      </c>
      <c r="C5" s="387" t="s">
        <v>385</v>
      </c>
      <c r="D5" s="387" t="s">
        <v>131</v>
      </c>
      <c r="E5" s="387"/>
      <c r="F5" s="387"/>
      <c r="G5" s="387"/>
      <c r="H5" s="387" t="s">
        <v>143</v>
      </c>
      <c r="I5" s="387"/>
      <c r="J5" s="387"/>
      <c r="K5" s="387"/>
      <c r="L5" s="387" t="s">
        <v>189</v>
      </c>
      <c r="M5" s="387"/>
    </row>
    <row r="6" spans="2:21" ht="15.75" x14ac:dyDescent="0.25">
      <c r="B6" s="385"/>
      <c r="C6" s="387"/>
      <c r="D6" s="387" t="s">
        <v>39</v>
      </c>
      <c r="E6" s="387"/>
      <c r="F6" s="387" t="s">
        <v>179</v>
      </c>
      <c r="G6" s="387"/>
      <c r="H6" s="387" t="s">
        <v>39</v>
      </c>
      <c r="I6" s="387"/>
      <c r="J6" s="387" t="s">
        <v>179</v>
      </c>
      <c r="K6" s="387"/>
      <c r="L6" s="97" t="s">
        <v>39</v>
      </c>
      <c r="M6" s="97" t="s">
        <v>179</v>
      </c>
    </row>
    <row r="7" spans="2:21" ht="15.75" x14ac:dyDescent="0.25">
      <c r="B7" s="385"/>
      <c r="C7" s="387"/>
      <c r="D7" s="97" t="s">
        <v>517</v>
      </c>
      <c r="E7" s="97" t="s">
        <v>192</v>
      </c>
      <c r="F7" s="97" t="s">
        <v>517</v>
      </c>
      <c r="G7" s="97" t="s">
        <v>192</v>
      </c>
      <c r="H7" s="97" t="s">
        <v>517</v>
      </c>
      <c r="I7" s="97" t="s">
        <v>192</v>
      </c>
      <c r="J7" s="97" t="s">
        <v>517</v>
      </c>
      <c r="K7" s="97" t="s">
        <v>192</v>
      </c>
      <c r="L7" s="97" t="s">
        <v>109</v>
      </c>
      <c r="M7" s="97" t="s">
        <v>110</v>
      </c>
    </row>
    <row r="8" spans="2:21" x14ac:dyDescent="0.25">
      <c r="B8" s="98">
        <v>1</v>
      </c>
      <c r="C8" s="99">
        <v>2</v>
      </c>
      <c r="D8" s="99">
        <v>3</v>
      </c>
      <c r="E8" s="99">
        <v>4</v>
      </c>
      <c r="F8" s="99">
        <v>5</v>
      </c>
      <c r="G8" s="99">
        <v>6</v>
      </c>
      <c r="H8" s="99">
        <v>7</v>
      </c>
      <c r="I8" s="99">
        <v>8</v>
      </c>
      <c r="J8" s="99">
        <v>9</v>
      </c>
      <c r="K8" s="99">
        <v>10</v>
      </c>
      <c r="L8" s="99">
        <v>11</v>
      </c>
      <c r="M8" s="99">
        <v>12</v>
      </c>
    </row>
    <row r="9" spans="2:21" ht="15.75" x14ac:dyDescent="0.25">
      <c r="B9" s="111"/>
      <c r="C9" s="136" t="s">
        <v>519</v>
      </c>
      <c r="D9" s="110"/>
      <c r="E9" s="114"/>
      <c r="F9" s="110"/>
      <c r="G9" s="101"/>
      <c r="H9" s="101"/>
      <c r="I9" s="110"/>
      <c r="J9" s="114"/>
      <c r="K9" s="114"/>
      <c r="L9" s="114"/>
      <c r="M9" s="110"/>
    </row>
    <row r="10" spans="2:21" ht="20.100000000000001" customHeight="1" x14ac:dyDescent="0.25">
      <c r="B10" s="111" t="s">
        <v>59</v>
      </c>
      <c r="C10" s="101" t="s">
        <v>227</v>
      </c>
      <c r="D10" s="107">
        <v>952</v>
      </c>
      <c r="E10" s="103">
        <f>D10/D$15*100</f>
        <v>10.124428373923216</v>
      </c>
      <c r="F10" s="107">
        <v>1513</v>
      </c>
      <c r="G10" s="103">
        <f>F10/F$15*100</f>
        <v>14.891732283464568</v>
      </c>
      <c r="H10" s="107">
        <v>1145</v>
      </c>
      <c r="I10" s="103">
        <f>H10/H15*100</f>
        <v>12.97009515178976</v>
      </c>
      <c r="J10" s="107">
        <v>1787</v>
      </c>
      <c r="K10" s="103">
        <f>J10/J15*100</f>
        <v>18.485569463121962</v>
      </c>
      <c r="L10" s="104">
        <f>H10/D10*100</f>
        <v>120.27310924369748</v>
      </c>
      <c r="M10" s="104">
        <f>J10/F10*100</f>
        <v>118.10971579643092</v>
      </c>
      <c r="O10" s="26"/>
      <c r="P10" s="26"/>
      <c r="Q10" s="15"/>
      <c r="S10" s="15"/>
      <c r="U10" s="15"/>
    </row>
    <row r="11" spans="2:21" ht="18.600000000000001" customHeight="1" x14ac:dyDescent="0.25">
      <c r="B11" s="111" t="s">
        <v>60</v>
      </c>
      <c r="C11" s="101" t="s">
        <v>483</v>
      </c>
      <c r="D11" s="107">
        <v>965</v>
      </c>
      <c r="E11" s="103">
        <f t="shared" ref="E11:E14" si="0">D11/D$15*100</f>
        <v>10.262682122726789</v>
      </c>
      <c r="F11" s="107">
        <v>981</v>
      </c>
      <c r="G11" s="103">
        <f t="shared" ref="G11:G14" si="1">F11/F$15*100</f>
        <v>9.6555118110236222</v>
      </c>
      <c r="H11" s="107">
        <v>677</v>
      </c>
      <c r="I11" s="103">
        <f>H11/H15*100</f>
        <v>7.6687811508835519</v>
      </c>
      <c r="J11" s="107">
        <v>679</v>
      </c>
      <c r="K11" s="103">
        <f>J11/J15*100</f>
        <v>7.0238957277335272</v>
      </c>
      <c r="L11" s="104">
        <f t="shared" ref="L11:L15" si="2">H11/D11*100</f>
        <v>70.15544041450778</v>
      </c>
      <c r="M11" s="104">
        <f t="shared" ref="M11:M15" si="3">J11/F11*100</f>
        <v>69.215086646279318</v>
      </c>
      <c r="O11" s="26"/>
      <c r="P11" s="26"/>
      <c r="Q11" s="15"/>
      <c r="S11" s="15"/>
      <c r="U11" s="15"/>
    </row>
    <row r="12" spans="2:21" ht="23.1" customHeight="1" x14ac:dyDescent="0.25">
      <c r="B12" s="111" t="s">
        <v>61</v>
      </c>
      <c r="C12" s="150" t="s">
        <v>520</v>
      </c>
      <c r="D12" s="107">
        <v>5938</v>
      </c>
      <c r="E12" s="103">
        <f t="shared" si="0"/>
        <v>63.150058491970654</v>
      </c>
      <c r="F12" s="107">
        <v>5938</v>
      </c>
      <c r="G12" s="103">
        <f t="shared" si="1"/>
        <v>58.444881889763778</v>
      </c>
      <c r="H12" s="107">
        <v>5332</v>
      </c>
      <c r="I12" s="103">
        <f>H12/H15*100</f>
        <v>60.398731309469866</v>
      </c>
      <c r="J12" s="107">
        <v>5333</v>
      </c>
      <c r="K12" s="103">
        <f>J12/J15*100</f>
        <v>55.167063204717081</v>
      </c>
      <c r="L12" s="104">
        <f t="shared" si="2"/>
        <v>89.794543617379588</v>
      </c>
      <c r="M12" s="104">
        <f t="shared" si="3"/>
        <v>89.811384304479631</v>
      </c>
      <c r="O12" s="26"/>
      <c r="P12" s="26"/>
      <c r="Q12" s="15"/>
      <c r="S12" s="15"/>
      <c r="U12" s="15"/>
    </row>
    <row r="13" spans="2:21" ht="17.45" customHeight="1" x14ac:dyDescent="0.25">
      <c r="B13" s="111" t="s">
        <v>62</v>
      </c>
      <c r="C13" s="101" t="s">
        <v>293</v>
      </c>
      <c r="D13" s="107">
        <v>1345</v>
      </c>
      <c r="E13" s="103">
        <f t="shared" si="0"/>
        <v>14.303945549292779</v>
      </c>
      <c r="F13" s="107">
        <v>1525</v>
      </c>
      <c r="G13" s="103">
        <f t="shared" si="1"/>
        <v>15.009842519685041</v>
      </c>
      <c r="H13" s="107">
        <v>1548</v>
      </c>
      <c r="I13" s="103">
        <f>H13/H15*100</f>
        <v>17.535115541458996</v>
      </c>
      <c r="J13" s="107">
        <v>1742</v>
      </c>
      <c r="K13" s="103">
        <f>J13/J15*100</f>
        <v>18.02006827350781</v>
      </c>
      <c r="L13" s="104">
        <f t="shared" si="2"/>
        <v>115.09293680297399</v>
      </c>
      <c r="M13" s="104">
        <f t="shared" si="3"/>
        <v>114.22950819672131</v>
      </c>
      <c r="O13" s="26"/>
      <c r="P13" s="26"/>
      <c r="Q13" s="15"/>
      <c r="S13" s="15"/>
      <c r="U13" s="15"/>
    </row>
    <row r="14" spans="2:21" ht="42" customHeight="1" x14ac:dyDescent="0.25">
      <c r="B14" s="111" t="s">
        <v>63</v>
      </c>
      <c r="C14" s="101" t="s">
        <v>522</v>
      </c>
      <c r="D14" s="107">
        <v>203</v>
      </c>
      <c r="E14" s="103">
        <f t="shared" si="0"/>
        <v>2.1588854620865683</v>
      </c>
      <c r="F14" s="107">
        <v>203</v>
      </c>
      <c r="G14" s="103">
        <f t="shared" si="1"/>
        <v>1.9980314960629921</v>
      </c>
      <c r="H14" s="107">
        <v>126</v>
      </c>
      <c r="I14" s="103">
        <f>H14/H15*100</f>
        <v>1.4272768463978251</v>
      </c>
      <c r="J14" s="107">
        <v>126</v>
      </c>
      <c r="K14" s="103">
        <f>J14/J15*100</f>
        <v>1.3034033309196236</v>
      </c>
      <c r="L14" s="104">
        <f t="shared" si="2"/>
        <v>62.068965517241381</v>
      </c>
      <c r="M14" s="104">
        <f t="shared" si="3"/>
        <v>62.068965517241381</v>
      </c>
      <c r="O14" s="26"/>
      <c r="P14" s="26"/>
    </row>
    <row r="15" spans="2:21" ht="23.25" customHeight="1" x14ac:dyDescent="0.25">
      <c r="B15" s="387" t="s">
        <v>521</v>
      </c>
      <c r="C15" s="387"/>
      <c r="D15" s="121">
        <f t="shared" ref="D15:K15" si="4">SUM(D10:D14)</f>
        <v>9403</v>
      </c>
      <c r="E15" s="106">
        <f t="shared" si="4"/>
        <v>100.00000000000001</v>
      </c>
      <c r="F15" s="121">
        <f t="shared" si="4"/>
        <v>10160</v>
      </c>
      <c r="G15" s="106">
        <f t="shared" si="4"/>
        <v>100</v>
      </c>
      <c r="H15" s="121">
        <f t="shared" si="4"/>
        <v>8828</v>
      </c>
      <c r="I15" s="106">
        <f t="shared" si="4"/>
        <v>100</v>
      </c>
      <c r="J15" s="121">
        <f t="shared" si="4"/>
        <v>9667</v>
      </c>
      <c r="K15" s="106">
        <f t="shared" si="4"/>
        <v>100</v>
      </c>
      <c r="L15" s="106">
        <f t="shared" si="2"/>
        <v>93.884930341380411</v>
      </c>
      <c r="M15" s="106">
        <f t="shared" si="3"/>
        <v>95.147637795275585</v>
      </c>
      <c r="O15" s="26"/>
      <c r="P15" s="26"/>
      <c r="Q15" s="15"/>
      <c r="S15" s="15"/>
      <c r="U15" s="15"/>
    </row>
    <row r="16" spans="2:21" ht="19.350000000000001" customHeight="1" x14ac:dyDescent="0.25">
      <c r="B16" s="111"/>
      <c r="C16" s="392" t="s">
        <v>523</v>
      </c>
      <c r="D16" s="392"/>
      <c r="E16" s="114"/>
      <c r="F16" s="107"/>
      <c r="G16" s="114"/>
      <c r="H16" s="107"/>
      <c r="I16" s="114"/>
      <c r="J16" s="107"/>
      <c r="K16" s="114"/>
      <c r="L16" s="205"/>
      <c r="M16" s="205"/>
      <c r="O16" s="26"/>
      <c r="P16" s="26"/>
    </row>
    <row r="17" spans="2:21" ht="22.35" customHeight="1" x14ac:dyDescent="0.25">
      <c r="B17" s="111" t="s">
        <v>64</v>
      </c>
      <c r="C17" s="101" t="s">
        <v>235</v>
      </c>
      <c r="D17" s="107">
        <v>6135</v>
      </c>
      <c r="E17" s="103">
        <f>D17/D$21*100</f>
        <v>72.066251615176796</v>
      </c>
      <c r="F17" s="107">
        <v>6865</v>
      </c>
      <c r="G17" s="103">
        <f>F17/F$21*100</f>
        <v>74.168107173725147</v>
      </c>
      <c r="H17" s="107">
        <v>6075</v>
      </c>
      <c r="I17" s="103">
        <f>H17/H$21*100</f>
        <v>72.218259629101283</v>
      </c>
      <c r="J17" s="107">
        <v>6886</v>
      </c>
      <c r="K17" s="103">
        <f>J17/J21*100</f>
        <v>74.580309758475039</v>
      </c>
      <c r="L17" s="104">
        <f>H17/D17*100</f>
        <v>99.022004889975548</v>
      </c>
      <c r="M17" s="104">
        <f>J17/F17*100</f>
        <v>100.30589949016753</v>
      </c>
      <c r="O17" s="26"/>
      <c r="P17" s="26"/>
      <c r="Q17" s="15"/>
      <c r="S17" s="15"/>
      <c r="U17" s="15"/>
    </row>
    <row r="18" spans="2:21" ht="20.45" customHeight="1" x14ac:dyDescent="0.25">
      <c r="B18" s="111" t="s">
        <v>65</v>
      </c>
      <c r="C18" s="101" t="s">
        <v>524</v>
      </c>
      <c r="D18" s="107">
        <v>778</v>
      </c>
      <c r="E18" s="103">
        <f t="shared" ref="E18:E20" si="5">D18/D$21*100</f>
        <v>9.1389639375073415</v>
      </c>
      <c r="F18" s="107">
        <v>778</v>
      </c>
      <c r="G18" s="103">
        <f t="shared" ref="G18:G20" si="6">F18/F$21*100</f>
        <v>8.4053586862575624</v>
      </c>
      <c r="H18" s="107">
        <v>520</v>
      </c>
      <c r="I18" s="103">
        <f t="shared" ref="I18:I20" si="7">H18/H$21*100</f>
        <v>6.1816452686638135</v>
      </c>
      <c r="J18" s="107">
        <v>520</v>
      </c>
      <c r="K18" s="103">
        <f>J18/J21*100</f>
        <v>5.6319722733672695</v>
      </c>
      <c r="L18" s="104">
        <f t="shared" ref="L18:L21" si="8">H18/D18*100</f>
        <v>66.838046272493585</v>
      </c>
      <c r="M18" s="104">
        <f t="shared" ref="M18:M21" si="9">J18/F18*100</f>
        <v>66.838046272493585</v>
      </c>
      <c r="O18" s="26"/>
      <c r="P18" s="26"/>
    </row>
    <row r="19" spans="2:21" ht="39.75" customHeight="1" x14ac:dyDescent="0.25">
      <c r="B19" s="111" t="s">
        <v>66</v>
      </c>
      <c r="C19" s="101" t="s">
        <v>525</v>
      </c>
      <c r="D19" s="107">
        <v>1384</v>
      </c>
      <c r="E19" s="103">
        <f t="shared" si="5"/>
        <v>16.257488546928229</v>
      </c>
      <c r="F19" s="107">
        <v>1384</v>
      </c>
      <c r="G19" s="103">
        <f t="shared" si="6"/>
        <v>14.95246326707001</v>
      </c>
      <c r="H19" s="107">
        <v>1473</v>
      </c>
      <c r="I19" s="103">
        <f t="shared" si="7"/>
        <v>17.510699001426534</v>
      </c>
      <c r="J19" s="107">
        <v>1473</v>
      </c>
      <c r="K19" s="103">
        <f>J19/J21*100</f>
        <v>15.953644535903825</v>
      </c>
      <c r="L19" s="104">
        <f t="shared" si="8"/>
        <v>106.43063583815029</v>
      </c>
      <c r="M19" s="104">
        <f t="shared" si="9"/>
        <v>106.43063583815029</v>
      </c>
      <c r="O19" s="26"/>
      <c r="P19" s="26"/>
      <c r="Q19" s="15"/>
      <c r="S19" s="15"/>
      <c r="U19" s="15"/>
    </row>
    <row r="20" spans="2:21" ht="22.35" customHeight="1" x14ac:dyDescent="0.25">
      <c r="B20" s="111" t="s">
        <v>67</v>
      </c>
      <c r="C20" s="101" t="s">
        <v>293</v>
      </c>
      <c r="D20" s="107">
        <v>216</v>
      </c>
      <c r="E20" s="103">
        <f t="shared" si="5"/>
        <v>2.5372959003876425</v>
      </c>
      <c r="F20" s="107">
        <v>229</v>
      </c>
      <c r="G20" s="103">
        <f t="shared" si="6"/>
        <v>2.4740708729472773</v>
      </c>
      <c r="H20" s="107">
        <v>344</v>
      </c>
      <c r="I20" s="103">
        <f t="shared" si="7"/>
        <v>4.0893961008083695</v>
      </c>
      <c r="J20" s="107">
        <v>354</v>
      </c>
      <c r="K20" s="103">
        <f>J20/J21*100</f>
        <v>3.8340734322538719</v>
      </c>
      <c r="L20" s="104">
        <f t="shared" si="8"/>
        <v>159.25925925925927</v>
      </c>
      <c r="M20" s="104">
        <f t="shared" si="9"/>
        <v>154.58515283842794</v>
      </c>
      <c r="O20" s="26"/>
      <c r="P20" s="26"/>
    </row>
    <row r="21" spans="2:21" ht="22.35" customHeight="1" x14ac:dyDescent="0.25">
      <c r="B21" s="387" t="s">
        <v>526</v>
      </c>
      <c r="C21" s="387"/>
      <c r="D21" s="121">
        <f t="shared" ref="D21:K21" si="10">SUM(D17:D20)</f>
        <v>8513</v>
      </c>
      <c r="E21" s="106">
        <f t="shared" si="10"/>
        <v>100.00000000000001</v>
      </c>
      <c r="F21" s="121">
        <f t="shared" si="10"/>
        <v>9256</v>
      </c>
      <c r="G21" s="106">
        <f t="shared" si="10"/>
        <v>100</v>
      </c>
      <c r="H21" s="121">
        <f t="shared" si="10"/>
        <v>8412</v>
      </c>
      <c r="I21" s="106">
        <f t="shared" si="10"/>
        <v>100</v>
      </c>
      <c r="J21" s="121">
        <f t="shared" si="10"/>
        <v>9233</v>
      </c>
      <c r="K21" s="106">
        <f t="shared" si="10"/>
        <v>100</v>
      </c>
      <c r="L21" s="106">
        <f t="shared" si="8"/>
        <v>98.813579231763185</v>
      </c>
      <c r="M21" s="106">
        <f t="shared" si="9"/>
        <v>99.751512532411411</v>
      </c>
      <c r="O21" s="26"/>
      <c r="P21" s="26"/>
      <c r="Q21" s="15"/>
      <c r="S21" s="15"/>
      <c r="U21" s="15"/>
    </row>
    <row r="22" spans="2:21" ht="21" customHeight="1" x14ac:dyDescent="0.25">
      <c r="B22" s="111"/>
      <c r="C22" s="392" t="s">
        <v>527</v>
      </c>
      <c r="D22" s="392"/>
      <c r="E22" s="101"/>
      <c r="F22" s="101"/>
      <c r="G22" s="101"/>
      <c r="H22" s="101"/>
      <c r="I22" s="101"/>
      <c r="J22" s="101"/>
      <c r="K22" s="101"/>
      <c r="L22" s="101"/>
      <c r="M22" s="101"/>
    </row>
    <row r="23" spans="2:21" ht="19.350000000000001" customHeight="1" x14ac:dyDescent="0.25">
      <c r="B23" s="111" t="s">
        <v>68</v>
      </c>
      <c r="C23" s="101" t="s">
        <v>215</v>
      </c>
      <c r="D23" s="114">
        <v>1</v>
      </c>
      <c r="E23" s="114"/>
      <c r="F23" s="114">
        <v>7</v>
      </c>
      <c r="G23" s="114"/>
      <c r="H23" s="107">
        <v>9</v>
      </c>
      <c r="I23" s="114"/>
      <c r="J23" s="107">
        <v>9</v>
      </c>
      <c r="K23" s="114"/>
      <c r="L23" s="104">
        <f>H23/D23*100</f>
        <v>900</v>
      </c>
      <c r="M23" s="104">
        <f>J23/F23*100</f>
        <v>128.57142857142858</v>
      </c>
    </row>
    <row r="24" spans="2:21" ht="17.100000000000001" customHeight="1" x14ac:dyDescent="0.25">
      <c r="B24" s="111" t="s">
        <v>69</v>
      </c>
      <c r="C24" s="101" t="s">
        <v>528</v>
      </c>
      <c r="D24" s="114">
        <v>763</v>
      </c>
      <c r="E24" s="114"/>
      <c r="F24" s="114">
        <v>780</v>
      </c>
      <c r="G24" s="114"/>
      <c r="H24" s="107">
        <v>354</v>
      </c>
      <c r="I24" s="114"/>
      <c r="J24" s="107">
        <v>372</v>
      </c>
      <c r="K24" s="114"/>
      <c r="L24" s="104">
        <f>H24/D24*100</f>
        <v>46.395806028833555</v>
      </c>
      <c r="M24" s="104">
        <f>J24/F24*100</f>
        <v>47.692307692307693</v>
      </c>
      <c r="O24" s="15"/>
      <c r="Q24" s="15"/>
      <c r="S24" s="15"/>
      <c r="U24" s="15"/>
    </row>
    <row r="25" spans="2:21" ht="20.100000000000001" customHeight="1" x14ac:dyDescent="0.25">
      <c r="B25" s="111"/>
      <c r="C25" s="136" t="s">
        <v>529</v>
      </c>
      <c r="D25" s="101"/>
      <c r="E25" s="101"/>
      <c r="F25" s="101"/>
      <c r="G25" s="101"/>
      <c r="H25" s="101"/>
      <c r="I25" s="101"/>
      <c r="J25" s="101"/>
      <c r="K25" s="101"/>
      <c r="L25" s="104"/>
      <c r="M25" s="104"/>
    </row>
    <row r="26" spans="2:21" ht="17.45" customHeight="1" x14ac:dyDescent="0.25">
      <c r="B26" s="111"/>
      <c r="C26" s="101" t="s">
        <v>530</v>
      </c>
      <c r="D26" s="114">
        <f>D15-D21+D23-D24</f>
        <v>128</v>
      </c>
      <c r="E26" s="101"/>
      <c r="F26" s="114">
        <f>F15-F21+F23-F24</f>
        <v>131</v>
      </c>
      <c r="G26" s="101"/>
      <c r="H26" s="107">
        <f>H15-H21+H23-H24</f>
        <v>71</v>
      </c>
      <c r="I26" s="114"/>
      <c r="J26" s="107">
        <f>J15-J21+J23-J24</f>
        <v>71</v>
      </c>
      <c r="K26" s="101"/>
      <c r="L26" s="104">
        <f>H26/D26*100</f>
        <v>55.46875</v>
      </c>
      <c r="M26" s="104">
        <f>J26/F26*100</f>
        <v>54.198473282442748</v>
      </c>
    </row>
    <row r="27" spans="2:21" ht="15.75" x14ac:dyDescent="0.25">
      <c r="B27" s="323"/>
      <c r="C27" s="324" t="s">
        <v>6</v>
      </c>
      <c r="D27" s="325">
        <v>4.4999999999999998E-2</v>
      </c>
      <c r="E27" s="324"/>
      <c r="F27" s="325">
        <v>4.5999999999999999E-2</v>
      </c>
      <c r="G27" s="324"/>
      <c r="H27" s="325">
        <v>2.43934608617686E-2</v>
      </c>
      <c r="I27" s="326"/>
      <c r="J27" s="325">
        <v>2.43815014404269E-2</v>
      </c>
      <c r="K27" s="324"/>
      <c r="L27" s="324"/>
      <c r="M27" s="324"/>
      <c r="O27" s="23"/>
      <c r="Q27" s="23"/>
      <c r="S27" s="23"/>
      <c r="U27" s="23"/>
    </row>
    <row r="28" spans="2:21" ht="15.75" x14ac:dyDescent="0.25">
      <c r="B28" s="111"/>
      <c r="C28" s="101" t="s">
        <v>531</v>
      </c>
      <c r="D28" s="114"/>
      <c r="E28" s="114"/>
      <c r="F28" s="114"/>
      <c r="G28" s="101"/>
      <c r="H28" s="107"/>
      <c r="I28" s="101"/>
      <c r="J28" s="107"/>
      <c r="K28" s="101"/>
      <c r="L28" s="101"/>
      <c r="M28" s="101"/>
    </row>
    <row r="29" spans="2:21" ht="15.75" x14ac:dyDescent="0.25">
      <c r="B29" s="111"/>
      <c r="C29" s="101" t="s">
        <v>6</v>
      </c>
      <c r="D29" s="114"/>
      <c r="E29" s="114"/>
      <c r="F29" s="114"/>
      <c r="G29" s="101"/>
      <c r="H29" s="200"/>
      <c r="I29" s="101"/>
      <c r="J29" s="200"/>
      <c r="K29" s="101"/>
      <c r="L29" s="101"/>
      <c r="M29" s="101"/>
    </row>
    <row r="30" spans="2:21" ht="18.600000000000001" customHeight="1" x14ac:dyDescent="0.25">
      <c r="B30" s="111"/>
      <c r="C30" s="101" t="s">
        <v>532</v>
      </c>
      <c r="D30" s="201">
        <v>0.4</v>
      </c>
      <c r="E30" s="114"/>
      <c r="F30" s="201">
        <v>0.4</v>
      </c>
      <c r="G30" s="101"/>
      <c r="H30" s="200">
        <v>0.4</v>
      </c>
      <c r="I30" s="114"/>
      <c r="J30" s="200">
        <v>0.4</v>
      </c>
      <c r="K30" s="101"/>
      <c r="L30" s="101"/>
      <c r="M30" s="101"/>
      <c r="O30" s="23"/>
      <c r="Q30" s="23"/>
      <c r="S30" s="23"/>
      <c r="U30" s="23"/>
    </row>
    <row r="31" spans="2:21" ht="19.350000000000001" customHeight="1" x14ac:dyDescent="0.25">
      <c r="B31" s="387" t="s">
        <v>533</v>
      </c>
      <c r="C31" s="387"/>
      <c r="D31" s="202">
        <f>D30-D27</f>
        <v>0.35500000000000004</v>
      </c>
      <c r="E31" s="202"/>
      <c r="F31" s="202">
        <f>F30-F27</f>
        <v>0.35400000000000004</v>
      </c>
      <c r="G31" s="129"/>
      <c r="H31" s="202">
        <f>H30-H27</f>
        <v>0.37560653913823144</v>
      </c>
      <c r="I31" s="97"/>
      <c r="J31" s="202">
        <f>J30-J27</f>
        <v>0.37561849855957313</v>
      </c>
      <c r="K31" s="129"/>
      <c r="L31" s="129"/>
      <c r="M31" s="129"/>
      <c r="O31" s="23"/>
      <c r="Q31" s="23"/>
      <c r="S31" s="23"/>
      <c r="U31" s="23"/>
    </row>
    <row r="32" spans="2:21" ht="15.75" x14ac:dyDescent="0.25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3:13" ht="15.75" x14ac:dyDescent="0.25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3:13" ht="15.75" x14ac:dyDescent="0.25">
      <c r="C34" s="2"/>
      <c r="D34" s="4"/>
      <c r="E34" s="4"/>
      <c r="F34" s="4"/>
      <c r="G34" s="4"/>
      <c r="H34" s="4"/>
      <c r="I34" s="4"/>
      <c r="J34" s="4"/>
      <c r="K34" s="4"/>
      <c r="L34" s="4"/>
      <c r="M34" s="4"/>
    </row>
  </sheetData>
  <mergeCells count="15">
    <mergeCell ref="B4:M4"/>
    <mergeCell ref="B5:B7"/>
    <mergeCell ref="H5:K5"/>
    <mergeCell ref="L5:M5"/>
    <mergeCell ref="D6:E6"/>
    <mergeCell ref="F6:G6"/>
    <mergeCell ref="H6:I6"/>
    <mergeCell ref="J6:K6"/>
    <mergeCell ref="B15:C15"/>
    <mergeCell ref="B21:C21"/>
    <mergeCell ref="B31:C31"/>
    <mergeCell ref="C5:C7"/>
    <mergeCell ref="D5:G5"/>
    <mergeCell ref="C16:D16"/>
    <mergeCell ref="C22:D22"/>
  </mergeCells>
  <pageMargins left="0.7" right="0.7" top="0.75" bottom="0.75" header="0.3" footer="0.3"/>
  <pageSetup paperSize="9" orientation="landscape" horizontalDpi="300" verticalDpi="300" r:id="rId1"/>
  <ignoredErrors>
    <ignoredError sqref="D28:D29 E16:J16 E22:J22 K16 E25:G25 E28:G29 E26 G26 E31 G31 G23:G24 G27 E30 G30" numberStoredAsText="1"/>
  </ignoredErrors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B2:J23"/>
  <sheetViews>
    <sheetView workbookViewId="0">
      <selection activeCell="C17" sqref="C17"/>
    </sheetView>
  </sheetViews>
  <sheetFormatPr defaultColWidth="9.140625" defaultRowHeight="15.75" x14ac:dyDescent="0.25"/>
  <cols>
    <col min="1" max="1" width="9.140625" style="2"/>
    <col min="2" max="2" width="7.5703125" style="2" customWidth="1"/>
    <col min="3" max="3" width="37.7109375" style="2" customWidth="1"/>
    <col min="4" max="4" width="16.5703125" style="2" customWidth="1"/>
    <col min="5" max="5" width="17.140625" style="2" customWidth="1"/>
    <col min="6" max="6" width="16.5703125" style="2" customWidth="1"/>
    <col min="7" max="7" width="11.85546875" style="2" bestFit="1" customWidth="1"/>
    <col min="8" max="8" width="10.140625" style="2" customWidth="1"/>
    <col min="9" max="16384" width="9.140625" style="2"/>
  </cols>
  <sheetData>
    <row r="2" spans="2:10" x14ac:dyDescent="0.25">
      <c r="J2"/>
    </row>
    <row r="3" spans="2:10" ht="16.5" thickBot="1" x14ac:dyDescent="0.3">
      <c r="B3" s="139"/>
      <c r="C3" s="139"/>
      <c r="D3" s="139"/>
      <c r="E3" s="139"/>
      <c r="F3" s="139"/>
      <c r="G3" s="139"/>
      <c r="H3" s="164" t="s">
        <v>188</v>
      </c>
    </row>
    <row r="4" spans="2:10" ht="24.95" customHeight="1" thickTop="1" x14ac:dyDescent="0.25">
      <c r="B4" s="404" t="s">
        <v>534</v>
      </c>
      <c r="C4" s="404"/>
      <c r="D4" s="404"/>
      <c r="E4" s="404"/>
      <c r="F4" s="404"/>
      <c r="G4" s="404"/>
      <c r="H4" s="404"/>
    </row>
    <row r="5" spans="2:10" x14ac:dyDescent="0.25">
      <c r="B5" s="380" t="s">
        <v>177</v>
      </c>
      <c r="C5" s="380" t="s">
        <v>178</v>
      </c>
      <c r="D5" s="380" t="s">
        <v>111</v>
      </c>
      <c r="E5" s="380" t="s">
        <v>131</v>
      </c>
      <c r="F5" s="380" t="s">
        <v>143</v>
      </c>
      <c r="G5" s="380" t="s">
        <v>189</v>
      </c>
      <c r="H5" s="380"/>
    </row>
    <row r="6" spans="2:10" x14ac:dyDescent="0.25">
      <c r="B6" s="380"/>
      <c r="C6" s="380"/>
      <c r="D6" s="380"/>
      <c r="E6" s="380"/>
      <c r="F6" s="380"/>
      <c r="G6" s="63" t="s">
        <v>9</v>
      </c>
      <c r="H6" s="63" t="s">
        <v>102</v>
      </c>
    </row>
    <row r="7" spans="2:10" x14ac:dyDescent="0.25">
      <c r="B7" s="63">
        <v>1</v>
      </c>
      <c r="C7" s="63">
        <v>2</v>
      </c>
      <c r="D7" s="63">
        <v>3</v>
      </c>
      <c r="E7" s="63">
        <v>4</v>
      </c>
      <c r="F7" s="63">
        <v>5</v>
      </c>
      <c r="G7" s="63">
        <v>6</v>
      </c>
      <c r="H7" s="63">
        <v>7</v>
      </c>
    </row>
    <row r="8" spans="2:10" ht="20.100000000000001" customHeight="1" x14ac:dyDescent="0.25">
      <c r="B8" s="65" t="s">
        <v>59</v>
      </c>
      <c r="C8" s="340" t="s">
        <v>535</v>
      </c>
      <c r="D8" s="68">
        <v>62655</v>
      </c>
      <c r="E8" s="68">
        <v>78394</v>
      </c>
      <c r="F8" s="68">
        <v>162878</v>
      </c>
      <c r="G8" s="74">
        <f>E8/D8*100</f>
        <v>125.12010214667623</v>
      </c>
      <c r="H8" s="74">
        <f>F8/E8*100</f>
        <v>207.76845166721944</v>
      </c>
    </row>
    <row r="9" spans="2:10" ht="20.100000000000001" customHeight="1" x14ac:dyDescent="0.25">
      <c r="B9" s="65" t="s">
        <v>60</v>
      </c>
      <c r="C9" s="340" t="s">
        <v>536</v>
      </c>
      <c r="D9" s="68">
        <v>29563</v>
      </c>
      <c r="E9" s="68">
        <v>26564</v>
      </c>
      <c r="F9" s="68">
        <v>44378</v>
      </c>
      <c r="G9" s="74">
        <f t="shared" ref="G9:G13" si="0">E9/D9*100</f>
        <v>89.855562696614015</v>
      </c>
      <c r="H9" s="74">
        <f t="shared" ref="H9:H13" si="1">F9/E9*100</f>
        <v>167.06068363198315</v>
      </c>
    </row>
    <row r="10" spans="2:10" ht="20.100000000000001" customHeight="1" x14ac:dyDescent="0.25">
      <c r="B10" s="65" t="s">
        <v>61</v>
      </c>
      <c r="C10" s="340" t="s">
        <v>537</v>
      </c>
      <c r="D10" s="68">
        <v>168</v>
      </c>
      <c r="E10" s="68">
        <v>339</v>
      </c>
      <c r="F10" s="68">
        <v>329</v>
      </c>
      <c r="G10" s="74">
        <f t="shared" si="0"/>
        <v>201.78571428571428</v>
      </c>
      <c r="H10" s="74">
        <f t="shared" si="1"/>
        <v>97.050147492625371</v>
      </c>
    </row>
    <row r="11" spans="2:10" ht="20.100000000000001" customHeight="1" x14ac:dyDescent="0.25">
      <c r="B11" s="65" t="s">
        <v>62</v>
      </c>
      <c r="C11" s="340" t="s">
        <v>538</v>
      </c>
      <c r="D11" s="68">
        <v>-5710</v>
      </c>
      <c r="E11" s="68">
        <v>-3804</v>
      </c>
      <c r="F11" s="68">
        <v>-6633</v>
      </c>
      <c r="G11" s="74">
        <f t="shared" si="0"/>
        <v>66.619964973730291</v>
      </c>
      <c r="H11" s="74">
        <f t="shared" si="1"/>
        <v>174.36908517350159</v>
      </c>
    </row>
    <row r="12" spans="2:10" ht="34.5" customHeight="1" x14ac:dyDescent="0.25">
      <c r="B12" s="63" t="s">
        <v>120</v>
      </c>
      <c r="C12" s="368" t="s">
        <v>539</v>
      </c>
      <c r="D12" s="69">
        <f>SUM(D8:D11)</f>
        <v>86676</v>
      </c>
      <c r="E12" s="69">
        <f>SUM(E8:E11)</f>
        <v>101493</v>
      </c>
      <c r="F12" s="69">
        <f>SUM(F8:F11)</f>
        <v>200952</v>
      </c>
      <c r="G12" s="72">
        <f t="shared" si="0"/>
        <v>117.09469749411603</v>
      </c>
      <c r="H12" s="72">
        <f t="shared" si="1"/>
        <v>197.99592090094885</v>
      </c>
    </row>
    <row r="13" spans="2:10" ht="20.100000000000001" customHeight="1" x14ac:dyDescent="0.25">
      <c r="B13" s="65" t="s">
        <v>64</v>
      </c>
      <c r="C13" s="340" t="s">
        <v>310</v>
      </c>
      <c r="D13" s="68">
        <v>2698561</v>
      </c>
      <c r="E13" s="68">
        <v>2852902</v>
      </c>
      <c r="F13" s="68">
        <v>2926563</v>
      </c>
      <c r="G13" s="74">
        <f t="shared" si="0"/>
        <v>105.71938155187152</v>
      </c>
      <c r="H13" s="74">
        <f t="shared" si="1"/>
        <v>102.58196741423295</v>
      </c>
    </row>
    <row r="14" spans="2:10" ht="30.75" customHeight="1" x14ac:dyDescent="0.25">
      <c r="B14" s="63" t="s">
        <v>121</v>
      </c>
      <c r="C14" s="368" t="s">
        <v>540</v>
      </c>
      <c r="D14" s="207">
        <f>D12/D13</f>
        <v>3.2119340641178759E-2</v>
      </c>
      <c r="E14" s="207">
        <f>E12/E13</f>
        <v>3.5575354498682397E-2</v>
      </c>
      <c r="F14" s="207">
        <f>F12/F13</f>
        <v>6.8664846784436212E-2</v>
      </c>
      <c r="G14" s="72"/>
      <c r="H14" s="72"/>
    </row>
    <row r="17" spans="4:6" x14ac:dyDescent="0.25">
      <c r="D17" s="50"/>
      <c r="E17" s="50"/>
      <c r="F17" s="50"/>
    </row>
    <row r="18" spans="4:6" x14ac:dyDescent="0.25">
      <c r="D18" s="50"/>
      <c r="E18" s="50"/>
      <c r="F18" s="50"/>
    </row>
    <row r="20" spans="4:6" x14ac:dyDescent="0.25">
      <c r="D20" s="50"/>
      <c r="E20" s="50"/>
      <c r="F20" s="50"/>
    </row>
    <row r="21" spans="4:6" x14ac:dyDescent="0.25">
      <c r="D21" s="50"/>
      <c r="E21" s="50"/>
      <c r="F21" s="50"/>
    </row>
    <row r="22" spans="4:6" x14ac:dyDescent="0.25">
      <c r="D22" s="50"/>
      <c r="E22" s="50"/>
      <c r="F22" s="50"/>
    </row>
    <row r="23" spans="4:6" x14ac:dyDescent="0.25">
      <c r="D23" s="57"/>
      <c r="E23" s="57"/>
      <c r="F23" s="57"/>
    </row>
  </sheetData>
  <mergeCells count="7">
    <mergeCell ref="B4:H4"/>
    <mergeCell ref="B5:B6"/>
    <mergeCell ref="C5:C6"/>
    <mergeCell ref="D5:D6"/>
    <mergeCell ref="E5:E6"/>
    <mergeCell ref="F5:F6"/>
    <mergeCell ref="G5:H5"/>
  </mergeCells>
  <pageMargins left="0.7" right="0.7" top="0.75" bottom="0.75" header="0.3" footer="0.3"/>
  <pageSetup paperSize="9" orientation="portrait" r:id="rId1"/>
  <ignoredErrors>
    <ignoredError sqref="D12:F12" formulaRange="1"/>
  </ignoredErrors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B3:J12"/>
  <sheetViews>
    <sheetView workbookViewId="0">
      <selection activeCell="C16" sqref="C16"/>
    </sheetView>
  </sheetViews>
  <sheetFormatPr defaultRowHeight="15" x14ac:dyDescent="0.25"/>
  <cols>
    <col min="2" max="2" width="6.85546875" customWidth="1"/>
    <col min="3" max="3" width="30" customWidth="1"/>
    <col min="4" max="4" width="13.85546875" customWidth="1"/>
    <col min="6" max="6" width="13.85546875" customWidth="1"/>
    <col min="7" max="7" width="8.28515625" customWidth="1"/>
    <col min="8" max="8" width="13.140625" customWidth="1"/>
  </cols>
  <sheetData>
    <row r="3" spans="2:10" ht="15.75" thickBot="1" x14ac:dyDescent="0.3">
      <c r="B3" s="60"/>
      <c r="C3" s="60"/>
      <c r="D3" s="60"/>
      <c r="E3" s="60"/>
      <c r="F3" s="60"/>
      <c r="G3" s="60"/>
      <c r="H3" s="60"/>
    </row>
    <row r="4" spans="2:10" ht="24.95" customHeight="1" thickTop="1" x14ac:dyDescent="0.25">
      <c r="B4" s="404" t="s">
        <v>541</v>
      </c>
      <c r="C4" s="404"/>
      <c r="D4" s="404"/>
      <c r="E4" s="404"/>
      <c r="F4" s="404"/>
      <c r="G4" s="404"/>
      <c r="H4" s="404"/>
    </row>
    <row r="5" spans="2:10" ht="15.75" x14ac:dyDescent="0.25">
      <c r="B5" s="413" t="s">
        <v>177</v>
      </c>
      <c r="C5" s="380" t="s">
        <v>209</v>
      </c>
      <c r="D5" s="380" t="s">
        <v>132</v>
      </c>
      <c r="E5" s="380"/>
      <c r="F5" s="380" t="s">
        <v>144</v>
      </c>
      <c r="G5" s="380"/>
      <c r="H5" s="63" t="s">
        <v>189</v>
      </c>
    </row>
    <row r="6" spans="2:10" ht="31.5" x14ac:dyDescent="0.25">
      <c r="B6" s="413"/>
      <c r="C6" s="380"/>
      <c r="D6" s="345" t="s">
        <v>542</v>
      </c>
      <c r="E6" s="345" t="s">
        <v>192</v>
      </c>
      <c r="F6" s="345" t="s">
        <v>542</v>
      </c>
      <c r="G6" s="345" t="s">
        <v>192</v>
      </c>
      <c r="H6" s="63" t="s">
        <v>98</v>
      </c>
    </row>
    <row r="7" spans="2:10" x14ac:dyDescent="0.25">
      <c r="B7" s="61">
        <v>1</v>
      </c>
      <c r="C7" s="61">
        <v>2</v>
      </c>
      <c r="D7" s="61">
        <v>3</v>
      </c>
      <c r="E7" s="61">
        <v>4</v>
      </c>
      <c r="F7" s="61">
        <v>5</v>
      </c>
      <c r="G7" s="61">
        <v>6</v>
      </c>
      <c r="H7" s="61">
        <v>7</v>
      </c>
    </row>
    <row r="8" spans="2:10" ht="15.75" x14ac:dyDescent="0.25">
      <c r="B8" s="65" t="s">
        <v>59</v>
      </c>
      <c r="C8" s="352" t="s">
        <v>543</v>
      </c>
      <c r="D8" s="67">
        <v>739</v>
      </c>
      <c r="E8" s="73">
        <f>D8/D12*100</f>
        <v>52.86123032904149</v>
      </c>
      <c r="F8" s="67">
        <v>718</v>
      </c>
      <c r="G8" s="73">
        <f>F8/F12*100</f>
        <v>50.849858356940516</v>
      </c>
      <c r="H8" s="208">
        <f>F8/D8*100</f>
        <v>97.158322056833555</v>
      </c>
    </row>
    <row r="9" spans="2:10" ht="31.5" x14ac:dyDescent="0.25">
      <c r="B9" s="65" t="s">
        <v>60</v>
      </c>
      <c r="C9" s="352" t="s">
        <v>544</v>
      </c>
      <c r="D9" s="67">
        <v>111</v>
      </c>
      <c r="E9" s="73">
        <f>D9/D12*100</f>
        <v>7.939914163090128</v>
      </c>
      <c r="F9" s="67">
        <v>118</v>
      </c>
      <c r="G9" s="73">
        <f>F9/F12*100</f>
        <v>8.3569405099150149</v>
      </c>
      <c r="H9" s="208">
        <f>F9/D9*100</f>
        <v>106.30630630630631</v>
      </c>
    </row>
    <row r="10" spans="2:10" ht="31.5" x14ac:dyDescent="0.25">
      <c r="B10" s="65" t="s">
        <v>61</v>
      </c>
      <c r="C10" s="352" t="s">
        <v>545</v>
      </c>
      <c r="D10" s="67">
        <v>538</v>
      </c>
      <c r="E10" s="73">
        <f>D10/D12*100</f>
        <v>38.483547925608015</v>
      </c>
      <c r="F10" s="67">
        <v>566</v>
      </c>
      <c r="G10" s="73">
        <f>F10/F12*100</f>
        <v>40.084985835694056</v>
      </c>
      <c r="H10" s="208">
        <f>F10/D10*100</f>
        <v>105.20446096654274</v>
      </c>
    </row>
    <row r="11" spans="2:10" ht="15.75" x14ac:dyDescent="0.25">
      <c r="B11" s="65" t="s">
        <v>62</v>
      </c>
      <c r="C11" s="352" t="s">
        <v>293</v>
      </c>
      <c r="D11" s="67">
        <v>10</v>
      </c>
      <c r="E11" s="73">
        <f>D11/D12*100</f>
        <v>0.71530758226037194</v>
      </c>
      <c r="F11" s="67">
        <v>10</v>
      </c>
      <c r="G11" s="73">
        <f>F11/F12*100</f>
        <v>0.708215297450425</v>
      </c>
      <c r="H11" s="208">
        <f>F11/D11*100</f>
        <v>100</v>
      </c>
    </row>
    <row r="12" spans="2:10" ht="15.75" x14ac:dyDescent="0.25">
      <c r="B12" s="380" t="s">
        <v>179</v>
      </c>
      <c r="C12" s="380"/>
      <c r="D12" s="69">
        <f>SUM(D8:D11)</f>
        <v>1398</v>
      </c>
      <c r="E12" s="209">
        <v>100</v>
      </c>
      <c r="F12" s="69">
        <f>SUM(F8:F11)</f>
        <v>1412</v>
      </c>
      <c r="G12" s="209">
        <f>SUM(G8:G11)</f>
        <v>100.00000000000001</v>
      </c>
      <c r="H12" s="209">
        <f>F12/D12*100</f>
        <v>101.00143061516451</v>
      </c>
      <c r="J12" s="15"/>
    </row>
  </sheetData>
  <mergeCells count="6">
    <mergeCell ref="B12:C12"/>
    <mergeCell ref="B4:H4"/>
    <mergeCell ref="B5:B6"/>
    <mergeCell ref="C5:C6"/>
    <mergeCell ref="D5:E5"/>
    <mergeCell ref="F5:G5"/>
  </mergeCells>
  <pageMargins left="0.7" right="0.7" top="0.75" bottom="0.75" header="0.3" footer="0.3"/>
  <pageSetup orientation="portrait" r:id="rId1"/>
  <ignoredErrors>
    <ignoredError sqref="F12 D12" formulaRange="1"/>
  </ignoredErrors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B3:P24"/>
  <sheetViews>
    <sheetView topLeftCell="B16" workbookViewId="0">
      <selection activeCell="C26" sqref="C26"/>
    </sheetView>
  </sheetViews>
  <sheetFormatPr defaultRowHeight="15" x14ac:dyDescent="0.25"/>
  <cols>
    <col min="2" max="2" width="6" customWidth="1"/>
    <col min="3" max="3" width="45.5703125" customWidth="1"/>
    <col min="4" max="4" width="16.85546875" customWidth="1"/>
    <col min="5" max="5" width="16.5703125" customWidth="1"/>
    <col min="6" max="6" width="15.42578125" customWidth="1"/>
    <col min="7" max="7" width="10.85546875" customWidth="1"/>
    <col min="8" max="8" width="15.42578125" customWidth="1"/>
    <col min="9" max="9" width="16.7109375" customWidth="1"/>
    <col min="10" max="10" width="15" customWidth="1"/>
    <col min="11" max="11" width="10.85546875" style="23" customWidth="1"/>
    <col min="12" max="12" width="11.5703125" customWidth="1"/>
  </cols>
  <sheetData>
    <row r="3" spans="2:16" ht="16.5" thickBot="1" x14ac:dyDescent="0.3">
      <c r="B3" s="139"/>
      <c r="C3" s="139"/>
      <c r="D3" s="139"/>
      <c r="E3" s="139"/>
      <c r="F3" s="139"/>
      <c r="G3" s="139"/>
      <c r="H3" s="139"/>
      <c r="I3" s="139"/>
      <c r="J3" s="139"/>
      <c r="K3" s="215"/>
      <c r="L3" s="162" t="s">
        <v>188</v>
      </c>
    </row>
    <row r="4" spans="2:16" ht="24.95" customHeight="1" thickTop="1" x14ac:dyDescent="0.25">
      <c r="B4" s="414" t="s">
        <v>556</v>
      </c>
      <c r="C4" s="414"/>
      <c r="D4" s="414"/>
      <c r="E4" s="414"/>
      <c r="F4" s="414"/>
      <c r="G4" s="414"/>
      <c r="H4" s="414"/>
      <c r="I4" s="414"/>
      <c r="J4" s="414"/>
      <c r="K4" s="414"/>
      <c r="L4" s="414"/>
    </row>
    <row r="5" spans="2:16" ht="15.75" x14ac:dyDescent="0.25">
      <c r="B5" s="380" t="s">
        <v>177</v>
      </c>
      <c r="C5" s="380" t="s">
        <v>178</v>
      </c>
      <c r="D5" s="385" t="s">
        <v>134</v>
      </c>
      <c r="E5" s="385"/>
      <c r="F5" s="385"/>
      <c r="G5" s="385"/>
      <c r="H5" s="385" t="s">
        <v>147</v>
      </c>
      <c r="I5" s="385"/>
      <c r="J5" s="385"/>
      <c r="K5" s="385"/>
      <c r="L5" s="63" t="s">
        <v>189</v>
      </c>
    </row>
    <row r="6" spans="2:16" ht="31.5" x14ac:dyDescent="0.25">
      <c r="B6" s="380"/>
      <c r="C6" s="380"/>
      <c r="D6" s="369" t="s">
        <v>550</v>
      </c>
      <c r="E6" s="369" t="s">
        <v>551</v>
      </c>
      <c r="F6" s="369" t="s">
        <v>179</v>
      </c>
      <c r="G6" s="369" t="s">
        <v>6</v>
      </c>
      <c r="H6" s="369" t="s">
        <v>550</v>
      </c>
      <c r="I6" s="369" t="s">
        <v>551</v>
      </c>
      <c r="J6" s="369" t="s">
        <v>179</v>
      </c>
      <c r="K6" s="369" t="s">
        <v>6</v>
      </c>
      <c r="L6" s="63" t="s">
        <v>110</v>
      </c>
    </row>
    <row r="7" spans="2:16" ht="15" customHeight="1" x14ac:dyDescent="0.25">
      <c r="B7" s="61">
        <v>1</v>
      </c>
      <c r="C7" s="61">
        <v>2</v>
      </c>
      <c r="D7" s="61">
        <v>3</v>
      </c>
      <c r="E7" s="61">
        <v>4</v>
      </c>
      <c r="F7" s="61" t="s">
        <v>82</v>
      </c>
      <c r="G7" s="61">
        <v>6</v>
      </c>
      <c r="H7" s="61">
        <v>7</v>
      </c>
      <c r="I7" s="61">
        <v>8</v>
      </c>
      <c r="J7" s="61" t="s">
        <v>83</v>
      </c>
      <c r="K7" s="118">
        <v>10</v>
      </c>
      <c r="L7" s="61">
        <v>11</v>
      </c>
    </row>
    <row r="8" spans="2:16" ht="15.75" x14ac:dyDescent="0.25">
      <c r="B8" s="159"/>
      <c r="C8" s="159" t="s">
        <v>546</v>
      </c>
      <c r="D8" s="416"/>
      <c r="E8" s="416"/>
      <c r="F8" s="416"/>
      <c r="G8" s="416"/>
      <c r="H8" s="416"/>
      <c r="I8" s="416"/>
      <c r="J8" s="416"/>
      <c r="K8" s="416"/>
      <c r="L8" s="416"/>
    </row>
    <row r="9" spans="2:16" ht="15.75" x14ac:dyDescent="0.25">
      <c r="B9" s="65" t="s">
        <v>59</v>
      </c>
      <c r="C9" s="352" t="s">
        <v>266</v>
      </c>
      <c r="D9" s="68">
        <v>45096</v>
      </c>
      <c r="E9" s="68">
        <v>19829</v>
      </c>
      <c r="F9" s="68">
        <f t="shared" ref="F9:F17" si="0">D9+E9</f>
        <v>64925</v>
      </c>
      <c r="G9" s="71">
        <f>F9/F18*100</f>
        <v>9.3622292271708698</v>
      </c>
      <c r="H9" s="68">
        <v>43803</v>
      </c>
      <c r="I9" s="68">
        <v>10602</v>
      </c>
      <c r="J9" s="68">
        <f t="shared" ref="J9:J17" si="1">H9+I9</f>
        <v>54405</v>
      </c>
      <c r="K9" s="210">
        <f>J9/J18*100</f>
        <v>7.4638844301765648</v>
      </c>
      <c r="L9" s="208">
        <f>J9/F9*100</f>
        <v>83.796688486715439</v>
      </c>
      <c r="N9" s="45"/>
      <c r="O9" s="45"/>
      <c r="P9" s="54"/>
    </row>
    <row r="10" spans="2:16" ht="15.75" x14ac:dyDescent="0.25">
      <c r="B10" s="211" t="s">
        <v>60</v>
      </c>
      <c r="C10" s="352" t="s">
        <v>552</v>
      </c>
      <c r="D10" s="68">
        <v>1660</v>
      </c>
      <c r="E10" s="68">
        <v>0</v>
      </c>
      <c r="F10" s="68">
        <f t="shared" si="0"/>
        <v>1660</v>
      </c>
      <c r="G10" s="71">
        <f>F10/F18*100</f>
        <v>0.23937313079866987</v>
      </c>
      <c r="H10" s="68">
        <v>182</v>
      </c>
      <c r="I10" s="68">
        <v>0</v>
      </c>
      <c r="J10" s="68">
        <f t="shared" si="1"/>
        <v>182</v>
      </c>
      <c r="K10" s="210">
        <f>J10/J18*100</f>
        <v>2.4968789013732832E-2</v>
      </c>
      <c r="L10" s="208">
        <f t="shared" ref="L10:L18" si="2">J10/F10*100</f>
        <v>10.963855421686747</v>
      </c>
      <c r="N10" s="46"/>
      <c r="O10" s="46"/>
      <c r="P10" s="54"/>
    </row>
    <row r="11" spans="2:16" ht="15.75" x14ac:dyDescent="0.25">
      <c r="B11" s="65" t="s">
        <v>61</v>
      </c>
      <c r="C11" s="352" t="s">
        <v>553</v>
      </c>
      <c r="D11" s="68">
        <v>402924</v>
      </c>
      <c r="E11" s="68">
        <v>160441</v>
      </c>
      <c r="F11" s="68">
        <f t="shared" si="0"/>
        <v>563365</v>
      </c>
      <c r="G11" s="71">
        <f>F11/F18*100</f>
        <v>81.237616766501603</v>
      </c>
      <c r="H11" s="68">
        <v>440182</v>
      </c>
      <c r="I11" s="68">
        <v>165440</v>
      </c>
      <c r="J11" s="68">
        <f t="shared" si="1"/>
        <v>605622</v>
      </c>
      <c r="K11" s="210">
        <f>J11/J18*100</f>
        <v>83.085977692719268</v>
      </c>
      <c r="L11" s="208">
        <f t="shared" si="2"/>
        <v>107.50082095976853</v>
      </c>
      <c r="N11" s="45"/>
      <c r="O11" s="45"/>
      <c r="P11" s="54"/>
    </row>
    <row r="12" spans="2:16" ht="15.75" x14ac:dyDescent="0.25">
      <c r="B12" s="65" t="s">
        <v>62</v>
      </c>
      <c r="C12" s="352" t="s">
        <v>554</v>
      </c>
      <c r="D12" s="68">
        <v>3631</v>
      </c>
      <c r="E12" s="68">
        <v>2888</v>
      </c>
      <c r="F12" s="68">
        <f t="shared" si="0"/>
        <v>6519</v>
      </c>
      <c r="G12" s="71">
        <f>F12/F18*100</f>
        <v>0.9400442407689934</v>
      </c>
      <c r="H12" s="68">
        <v>2954</v>
      </c>
      <c r="I12" s="68">
        <v>4213</v>
      </c>
      <c r="J12" s="68">
        <f t="shared" si="1"/>
        <v>7167</v>
      </c>
      <c r="K12" s="210">
        <f>J12/J18*100</f>
        <v>0.98324896077705071</v>
      </c>
      <c r="L12" s="208">
        <f t="shared" si="2"/>
        <v>109.94017487344685</v>
      </c>
      <c r="N12" s="45"/>
      <c r="O12" s="45"/>
      <c r="P12" s="54"/>
    </row>
    <row r="13" spans="2:16" ht="15.75" x14ac:dyDescent="0.25">
      <c r="B13" s="65" t="s">
        <v>63</v>
      </c>
      <c r="C13" s="352" t="s">
        <v>555</v>
      </c>
      <c r="D13" s="68">
        <f>D11-D12</f>
        <v>399293</v>
      </c>
      <c r="E13" s="68">
        <f>E11-E12</f>
        <v>157553</v>
      </c>
      <c r="F13" s="68">
        <f>D13+E13</f>
        <v>556846</v>
      </c>
      <c r="G13" s="71">
        <f>F13/F18*100</f>
        <v>80.297572525732605</v>
      </c>
      <c r="H13" s="68">
        <f>H11-H12</f>
        <v>437228</v>
      </c>
      <c r="I13" s="68">
        <f>I11-I12</f>
        <v>161227</v>
      </c>
      <c r="J13" s="68">
        <f>H13+I13</f>
        <v>598455</v>
      </c>
      <c r="K13" s="210">
        <f>J13/J18*100</f>
        <v>82.102728731942221</v>
      </c>
      <c r="L13" s="208">
        <f t="shared" si="2"/>
        <v>107.47226342651291</v>
      </c>
      <c r="N13" s="45"/>
      <c r="O13" s="45"/>
      <c r="P13" s="54"/>
    </row>
    <row r="14" spans="2:16" ht="15.75" x14ac:dyDescent="0.25">
      <c r="B14" s="65" t="s">
        <v>64</v>
      </c>
      <c r="C14" s="66" t="s">
        <v>561</v>
      </c>
      <c r="D14" s="68">
        <v>25577</v>
      </c>
      <c r="E14" s="68">
        <v>5151</v>
      </c>
      <c r="F14" s="68">
        <f t="shared" si="0"/>
        <v>30728</v>
      </c>
      <c r="G14" s="71">
        <f>F14/F18*100</f>
        <v>4.4309985320370657</v>
      </c>
      <c r="H14" s="68">
        <v>24706</v>
      </c>
      <c r="I14" s="68">
        <v>5026</v>
      </c>
      <c r="J14" s="68">
        <f t="shared" si="1"/>
        <v>29732</v>
      </c>
      <c r="K14" s="210">
        <f>J14/J18*100</f>
        <v>4.0789672250346412</v>
      </c>
      <c r="L14" s="208">
        <f t="shared" si="2"/>
        <v>96.758656599843789</v>
      </c>
      <c r="N14" s="45"/>
      <c r="O14" s="45"/>
      <c r="P14" s="54"/>
    </row>
    <row r="15" spans="2:16" ht="15.75" x14ac:dyDescent="0.25">
      <c r="B15" s="65" t="s">
        <v>65</v>
      </c>
      <c r="C15" s="352" t="s">
        <v>559</v>
      </c>
      <c r="D15" s="68">
        <v>33888</v>
      </c>
      <c r="E15" s="68">
        <v>0</v>
      </c>
      <c r="F15" s="68">
        <f t="shared" si="0"/>
        <v>33888</v>
      </c>
      <c r="G15" s="71">
        <f>F15/F18*100</f>
        <v>4.8866726846417619</v>
      </c>
      <c r="H15" s="68">
        <v>34388</v>
      </c>
      <c r="I15" s="68">
        <v>0</v>
      </c>
      <c r="J15" s="68">
        <f t="shared" si="1"/>
        <v>34388</v>
      </c>
      <c r="K15" s="210">
        <f>J15/J18*100</f>
        <v>4.7177292121112346</v>
      </c>
      <c r="L15" s="208">
        <f t="shared" si="2"/>
        <v>101.47544853635506</v>
      </c>
      <c r="N15" s="45"/>
      <c r="O15" s="46"/>
      <c r="P15" s="54"/>
    </row>
    <row r="16" spans="2:16" ht="15.75" x14ac:dyDescent="0.25">
      <c r="B16" s="65" t="s">
        <v>66</v>
      </c>
      <c r="C16" s="352" t="s">
        <v>560</v>
      </c>
      <c r="D16" s="68">
        <v>3652</v>
      </c>
      <c r="E16" s="68">
        <v>1789</v>
      </c>
      <c r="F16" s="68">
        <f t="shared" si="0"/>
        <v>5441</v>
      </c>
      <c r="G16" s="71">
        <f>F16/F18*100</f>
        <v>0.78459590643106203</v>
      </c>
      <c r="H16" s="68">
        <v>10250</v>
      </c>
      <c r="I16" s="68">
        <v>1498</v>
      </c>
      <c r="J16" s="68">
        <f t="shared" si="1"/>
        <v>11748</v>
      </c>
      <c r="K16" s="210">
        <f>J16/J18*100</f>
        <v>1.611721611721612</v>
      </c>
      <c r="L16" s="208">
        <f t="shared" si="2"/>
        <v>215.91619187649331</v>
      </c>
      <c r="N16" s="45"/>
      <c r="O16" s="45"/>
      <c r="P16" s="54"/>
    </row>
    <row r="17" spans="2:16" ht="31.5" x14ac:dyDescent="0.25">
      <c r="B17" s="65" t="s">
        <v>67</v>
      </c>
      <c r="C17" s="352" t="s">
        <v>562</v>
      </c>
      <c r="D17" s="68">
        <v>10</v>
      </c>
      <c r="E17" s="68">
        <v>0</v>
      </c>
      <c r="F17" s="68">
        <f t="shared" si="0"/>
        <v>10</v>
      </c>
      <c r="G17" s="71">
        <f>F17/F18*100</f>
        <v>1.4420068120401799E-3</v>
      </c>
      <c r="H17" s="68">
        <v>0</v>
      </c>
      <c r="I17" s="68">
        <v>0</v>
      </c>
      <c r="J17" s="68">
        <f t="shared" si="1"/>
        <v>0</v>
      </c>
      <c r="K17" s="210">
        <f>J17/J18*100</f>
        <v>0</v>
      </c>
      <c r="L17" s="208">
        <f t="shared" si="2"/>
        <v>0</v>
      </c>
      <c r="N17" s="46"/>
      <c r="O17" s="46"/>
      <c r="P17" s="54"/>
    </row>
    <row r="18" spans="2:16" ht="15.75" x14ac:dyDescent="0.25">
      <c r="B18" s="380" t="s">
        <v>547</v>
      </c>
      <c r="C18" s="380"/>
      <c r="D18" s="69">
        <f>D9+D10+D13+D14+D15+D16-D17</f>
        <v>509156</v>
      </c>
      <c r="E18" s="69">
        <f>E9+E10+E13+E14+E15+E16-E17</f>
        <v>184322</v>
      </c>
      <c r="F18" s="69">
        <f>F9+F10+F13+F14+F15+F16-F17</f>
        <v>693478</v>
      </c>
      <c r="G18" s="72">
        <f>G9+G10+G13+G14+G15+G16+G17</f>
        <v>100.00288401362408</v>
      </c>
      <c r="H18" s="69">
        <f>H9+H10+H13+H14+H15+H16-H17</f>
        <v>550557</v>
      </c>
      <c r="I18" s="69">
        <f>I9+I10+I13+I14+I15+I16-I17</f>
        <v>178353</v>
      </c>
      <c r="J18" s="69">
        <f>J9+J10+J13+J14+J15+J16-J17</f>
        <v>728910</v>
      </c>
      <c r="K18" s="209">
        <f t="shared" ref="K18" si="3">K9+K10+K13+K14+K15+K16+K17</f>
        <v>100.00000000000001</v>
      </c>
      <c r="L18" s="209">
        <f t="shared" si="2"/>
        <v>105.10931853642076</v>
      </c>
      <c r="N18" s="55"/>
      <c r="O18" s="55"/>
      <c r="P18" s="54"/>
    </row>
    <row r="19" spans="2:16" ht="15.75" x14ac:dyDescent="0.25">
      <c r="B19" s="416" t="s">
        <v>548</v>
      </c>
      <c r="C19" s="416"/>
      <c r="D19" s="417"/>
      <c r="E19" s="417"/>
      <c r="F19" s="417"/>
      <c r="G19" s="417"/>
      <c r="H19" s="417"/>
      <c r="I19" s="417"/>
      <c r="J19" s="417"/>
      <c r="K19" s="417"/>
      <c r="L19" s="417"/>
      <c r="N19" s="415"/>
      <c r="O19" s="415"/>
      <c r="P19" s="415"/>
    </row>
    <row r="20" spans="2:16" ht="15.75" x14ac:dyDescent="0.25">
      <c r="B20" s="65" t="s">
        <v>68</v>
      </c>
      <c r="C20" s="356" t="s">
        <v>563</v>
      </c>
      <c r="D20" s="68">
        <v>201926</v>
      </c>
      <c r="E20" s="68">
        <v>124023</v>
      </c>
      <c r="F20" s="68">
        <f>D20+E20</f>
        <v>325949</v>
      </c>
      <c r="G20" s="71">
        <f>F20/F23*100</f>
        <v>47.002067837768465</v>
      </c>
      <c r="H20" s="68">
        <v>228663</v>
      </c>
      <c r="I20" s="68">
        <v>109602</v>
      </c>
      <c r="J20" s="68">
        <f>H20+I20</f>
        <v>338265</v>
      </c>
      <c r="K20" s="210">
        <f>J20/J23*100</f>
        <v>46.406963822694159</v>
      </c>
      <c r="L20" s="208">
        <f>J20/F20*100</f>
        <v>103.77850522627774</v>
      </c>
      <c r="N20" s="45"/>
      <c r="O20" s="45"/>
      <c r="P20" s="54"/>
    </row>
    <row r="21" spans="2:16" ht="15.75" x14ac:dyDescent="0.25">
      <c r="B21" s="65" t="s">
        <v>69</v>
      </c>
      <c r="C21" s="356" t="s">
        <v>564</v>
      </c>
      <c r="D21" s="68">
        <v>25488</v>
      </c>
      <c r="E21" s="68">
        <v>8201</v>
      </c>
      <c r="F21" s="68">
        <f>D21+E21</f>
        <v>33689</v>
      </c>
      <c r="G21" s="71">
        <f>F21/F23*100</f>
        <v>4.8579767490821633</v>
      </c>
      <c r="H21" s="68">
        <v>26719</v>
      </c>
      <c r="I21" s="68">
        <v>10805</v>
      </c>
      <c r="J21" s="68">
        <f>H21+I21</f>
        <v>37524</v>
      </c>
      <c r="K21" s="210">
        <f>J21/J23*100</f>
        <v>5.1479606535786306</v>
      </c>
      <c r="L21" s="208">
        <f>J21/F21*100</f>
        <v>111.38353765323994</v>
      </c>
      <c r="N21" s="45"/>
      <c r="O21" s="45"/>
      <c r="P21" s="54"/>
    </row>
    <row r="22" spans="2:16" ht="15.75" x14ac:dyDescent="0.25">
      <c r="B22" s="65" t="s">
        <v>70</v>
      </c>
      <c r="C22" s="356" t="s">
        <v>565</v>
      </c>
      <c r="D22" s="68">
        <v>281742</v>
      </c>
      <c r="E22" s="68">
        <v>52098</v>
      </c>
      <c r="F22" s="68">
        <f>D22+E22</f>
        <v>333840</v>
      </c>
      <c r="G22" s="71">
        <f>F22/F23*100</f>
        <v>48.139955413149373</v>
      </c>
      <c r="H22" s="68">
        <v>295175</v>
      </c>
      <c r="I22" s="68">
        <v>57946</v>
      </c>
      <c r="J22" s="68">
        <f>H22+I22</f>
        <v>353121</v>
      </c>
      <c r="K22" s="210">
        <f>J22/J23*100</f>
        <v>48.445075523727212</v>
      </c>
      <c r="L22" s="208">
        <f>J22/F22*100</f>
        <v>105.77552120776419</v>
      </c>
      <c r="N22" s="45"/>
      <c r="O22" s="45"/>
      <c r="P22" s="54"/>
    </row>
    <row r="23" spans="2:16" ht="15.75" x14ac:dyDescent="0.25">
      <c r="B23" s="380" t="s">
        <v>549</v>
      </c>
      <c r="C23" s="380"/>
      <c r="D23" s="69">
        <f t="shared" ref="D23:I23" si="4">SUM(D20:D22)</f>
        <v>509156</v>
      </c>
      <c r="E23" s="69">
        <f t="shared" si="4"/>
        <v>184322</v>
      </c>
      <c r="F23" s="69">
        <f t="shared" si="4"/>
        <v>693478</v>
      </c>
      <c r="G23" s="72">
        <f t="shared" si="4"/>
        <v>100</v>
      </c>
      <c r="H23" s="69">
        <f t="shared" si="4"/>
        <v>550557</v>
      </c>
      <c r="I23" s="69">
        <f t="shared" si="4"/>
        <v>178353</v>
      </c>
      <c r="J23" s="69">
        <f>H23+I23</f>
        <v>728910</v>
      </c>
      <c r="K23" s="212">
        <f>SUM(K20:K22)</f>
        <v>100</v>
      </c>
      <c r="L23" s="209">
        <f>J23/F23*100</f>
        <v>105.10931853642076</v>
      </c>
      <c r="N23" s="55"/>
      <c r="O23" s="55"/>
      <c r="P23" s="54"/>
    </row>
    <row r="24" spans="2:16" ht="15.75" x14ac:dyDescent="0.25">
      <c r="B24" s="65" t="s">
        <v>71</v>
      </c>
      <c r="C24" s="66" t="s">
        <v>558</v>
      </c>
      <c r="D24" s="68">
        <v>178970</v>
      </c>
      <c r="E24" s="68">
        <v>31948</v>
      </c>
      <c r="F24" s="68">
        <f>D24+E24</f>
        <v>210918</v>
      </c>
      <c r="G24" s="213"/>
      <c r="H24" s="68">
        <v>181648</v>
      </c>
      <c r="I24" s="68">
        <v>36139</v>
      </c>
      <c r="J24" s="68">
        <f>H24+I24</f>
        <v>217787</v>
      </c>
      <c r="K24" s="214"/>
      <c r="L24" s="208">
        <f>J24/F24*100</f>
        <v>103.25671588010505</v>
      </c>
      <c r="N24" s="45"/>
      <c r="O24" s="45"/>
      <c r="P24" s="54"/>
    </row>
  </sheetData>
  <mergeCells count="11">
    <mergeCell ref="N19:P19"/>
    <mergeCell ref="D8:L8"/>
    <mergeCell ref="B19:C19"/>
    <mergeCell ref="D19:L19"/>
    <mergeCell ref="B23:C23"/>
    <mergeCell ref="B18:C18"/>
    <mergeCell ref="B4:L4"/>
    <mergeCell ref="B5:B6"/>
    <mergeCell ref="C5:C6"/>
    <mergeCell ref="D5:G5"/>
    <mergeCell ref="H5:K5"/>
  </mergeCells>
  <pageMargins left="0.7" right="0.7" top="0.75" bottom="0.75" header="0.3" footer="0.3"/>
  <pageSetup paperSize="9" orientation="portrait" r:id="rId1"/>
  <ignoredErrors>
    <ignoredError sqref="F23 J23 G18" formula="1"/>
  </ignoredErrors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B2:L26"/>
  <sheetViews>
    <sheetView workbookViewId="0">
      <selection activeCell="C5" sqref="C5:C7"/>
    </sheetView>
  </sheetViews>
  <sheetFormatPr defaultColWidth="9.140625" defaultRowHeight="15" x14ac:dyDescent="0.25"/>
  <cols>
    <col min="1" max="1" width="9.140625" style="28"/>
    <col min="2" max="2" width="8" style="28" customWidth="1"/>
    <col min="3" max="3" width="32.85546875" style="28" customWidth="1"/>
    <col min="4" max="4" width="13.140625" style="28" customWidth="1"/>
    <col min="5" max="5" width="13.42578125" style="28" customWidth="1"/>
    <col min="6" max="6" width="13.140625" style="28" customWidth="1"/>
    <col min="7" max="7" width="10.42578125" style="28" customWidth="1"/>
    <col min="8" max="8" width="12.42578125" style="28" customWidth="1"/>
    <col min="9" max="9" width="12.28515625" style="28" customWidth="1"/>
    <col min="10" max="10" width="12.42578125" style="28" customWidth="1"/>
    <col min="11" max="11" width="10.42578125" style="28" customWidth="1"/>
    <col min="12" max="12" width="11.28515625" style="28" customWidth="1"/>
    <col min="13" max="16384" width="9.140625" style="28"/>
  </cols>
  <sheetData>
    <row r="2" spans="2:12" ht="15.75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20.100000000000001" customHeight="1" thickBot="1" x14ac:dyDescent="0.3"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30" t="s">
        <v>188</v>
      </c>
    </row>
    <row r="4" spans="2:12" ht="24.95" customHeight="1" thickTop="1" x14ac:dyDescent="0.25">
      <c r="B4" s="404" t="s">
        <v>593</v>
      </c>
      <c r="C4" s="404"/>
      <c r="D4" s="404"/>
      <c r="E4" s="404"/>
      <c r="F4" s="404"/>
      <c r="G4" s="404"/>
      <c r="H4" s="404"/>
      <c r="I4" s="404"/>
      <c r="J4" s="404"/>
      <c r="K4" s="404"/>
      <c r="L4" s="404"/>
    </row>
    <row r="5" spans="2:12" ht="14.45" customHeight="1" x14ac:dyDescent="0.25">
      <c r="B5" s="380" t="s">
        <v>177</v>
      </c>
      <c r="C5" s="385" t="s">
        <v>178</v>
      </c>
      <c r="D5" s="380" t="s">
        <v>134</v>
      </c>
      <c r="E5" s="380"/>
      <c r="F5" s="380"/>
      <c r="G5" s="380"/>
      <c r="H5" s="380" t="s">
        <v>147</v>
      </c>
      <c r="I5" s="380"/>
      <c r="J5" s="380"/>
      <c r="K5" s="380"/>
      <c r="L5" s="191" t="s">
        <v>189</v>
      </c>
    </row>
    <row r="6" spans="2:12" ht="15" customHeight="1" x14ac:dyDescent="0.25">
      <c r="B6" s="380"/>
      <c r="C6" s="385"/>
      <c r="D6" s="380" t="s">
        <v>567</v>
      </c>
      <c r="E6" s="380" t="s">
        <v>568</v>
      </c>
      <c r="F6" s="380" t="s">
        <v>179</v>
      </c>
      <c r="G6" s="380" t="s">
        <v>6</v>
      </c>
      <c r="H6" s="380" t="s">
        <v>567</v>
      </c>
      <c r="I6" s="380" t="s">
        <v>568</v>
      </c>
      <c r="J6" s="380" t="s">
        <v>179</v>
      </c>
      <c r="K6" s="380" t="s">
        <v>6</v>
      </c>
      <c r="L6" s="385" t="s">
        <v>110</v>
      </c>
    </row>
    <row r="7" spans="2:12" ht="15.75" customHeight="1" x14ac:dyDescent="0.25">
      <c r="B7" s="380"/>
      <c r="C7" s="385"/>
      <c r="D7" s="380"/>
      <c r="E7" s="380"/>
      <c r="F7" s="380"/>
      <c r="G7" s="380"/>
      <c r="H7" s="380"/>
      <c r="I7" s="380"/>
      <c r="J7" s="380"/>
      <c r="K7" s="380"/>
      <c r="L7" s="385"/>
    </row>
    <row r="8" spans="2:12" s="29" customFormat="1" x14ac:dyDescent="0.25">
      <c r="B8" s="61">
        <v>1</v>
      </c>
      <c r="C8" s="118">
        <v>2</v>
      </c>
      <c r="D8" s="118">
        <v>3</v>
      </c>
      <c r="E8" s="118">
        <v>4</v>
      </c>
      <c r="F8" s="118" t="s">
        <v>89</v>
      </c>
      <c r="G8" s="118">
        <v>6</v>
      </c>
      <c r="H8" s="118">
        <v>7</v>
      </c>
      <c r="I8" s="118">
        <v>8</v>
      </c>
      <c r="J8" s="118" t="s">
        <v>83</v>
      </c>
      <c r="K8" s="118">
        <v>10</v>
      </c>
      <c r="L8" s="118">
        <v>11</v>
      </c>
    </row>
    <row r="9" spans="2:12" ht="15.75" x14ac:dyDescent="0.25">
      <c r="B9" s="65" t="s">
        <v>59</v>
      </c>
      <c r="C9" s="351" t="s">
        <v>569</v>
      </c>
      <c r="D9" s="224">
        <v>48098</v>
      </c>
      <c r="E9" s="224">
        <v>0</v>
      </c>
      <c r="F9" s="224">
        <f t="shared" ref="F9:F15" si="0">D9+E9</f>
        <v>48098</v>
      </c>
      <c r="G9" s="225">
        <f>F9/F16*100</f>
        <v>14.407500599089385</v>
      </c>
      <c r="H9" s="217">
        <v>48098</v>
      </c>
      <c r="I9" s="219">
        <v>0</v>
      </c>
      <c r="J9" s="217">
        <f t="shared" ref="J9:J15" si="1">H9+I9</f>
        <v>48098</v>
      </c>
      <c r="K9" s="225">
        <f>J9/J16*100</f>
        <v>13.62082685538385</v>
      </c>
      <c r="L9" s="226">
        <f>J9/F9*100</f>
        <v>100</v>
      </c>
    </row>
    <row r="10" spans="2:12" ht="18.75" customHeight="1" x14ac:dyDescent="0.25">
      <c r="B10" s="65" t="s">
        <v>60</v>
      </c>
      <c r="C10" s="351" t="s">
        <v>570</v>
      </c>
      <c r="D10" s="224">
        <v>3696</v>
      </c>
      <c r="E10" s="224">
        <v>34177</v>
      </c>
      <c r="F10" s="224">
        <f t="shared" si="0"/>
        <v>37873</v>
      </c>
      <c r="G10" s="225">
        <f>F10/F16*100</f>
        <v>11.344656122693506</v>
      </c>
      <c r="H10" s="217">
        <v>3696</v>
      </c>
      <c r="I10" s="217">
        <v>34177</v>
      </c>
      <c r="J10" s="217">
        <f t="shared" si="1"/>
        <v>37873</v>
      </c>
      <c r="K10" s="225">
        <f>J10/J16*100</f>
        <v>10.725218834337239</v>
      </c>
      <c r="L10" s="226">
        <f>J10/F10*100</f>
        <v>100</v>
      </c>
    </row>
    <row r="11" spans="2:12" ht="36.75" customHeight="1" x14ac:dyDescent="0.25">
      <c r="B11" s="65" t="s">
        <v>61</v>
      </c>
      <c r="C11" s="352" t="s">
        <v>571</v>
      </c>
      <c r="D11" s="224">
        <v>228878</v>
      </c>
      <c r="E11" s="217">
        <v>0</v>
      </c>
      <c r="F11" s="217">
        <f t="shared" si="0"/>
        <v>228878</v>
      </c>
      <c r="G11" s="225">
        <f>F11/F16*100</f>
        <v>68.559190031152653</v>
      </c>
      <c r="H11" s="217">
        <v>242416</v>
      </c>
      <c r="I11" s="219">
        <v>0</v>
      </c>
      <c r="J11" s="217">
        <f t="shared" si="1"/>
        <v>242416</v>
      </c>
      <c r="K11" s="225">
        <f>J11/J16*100</f>
        <v>68.649556384355506</v>
      </c>
      <c r="L11" s="226">
        <f>J11/F11*100</f>
        <v>105.91494158459966</v>
      </c>
    </row>
    <row r="12" spans="2:12" ht="15.75" x14ac:dyDescent="0.25">
      <c r="B12" s="65" t="s">
        <v>62</v>
      </c>
      <c r="C12" s="351" t="s">
        <v>572</v>
      </c>
      <c r="D12" s="224">
        <v>0</v>
      </c>
      <c r="E12" s="224">
        <v>0</v>
      </c>
      <c r="F12" s="224">
        <f t="shared" si="0"/>
        <v>0</v>
      </c>
      <c r="G12" s="225">
        <f>F12/F16*100</f>
        <v>0</v>
      </c>
      <c r="H12" s="219">
        <v>0</v>
      </c>
      <c r="I12" s="219">
        <v>0</v>
      </c>
      <c r="J12" s="217">
        <f t="shared" si="1"/>
        <v>0</v>
      </c>
      <c r="K12" s="225">
        <f>J12/J16*100</f>
        <v>0</v>
      </c>
      <c r="L12" s="226" t="s">
        <v>23</v>
      </c>
    </row>
    <row r="13" spans="2:12" ht="15.75" x14ac:dyDescent="0.25">
      <c r="B13" s="65" t="s">
        <v>63</v>
      </c>
      <c r="C13" s="351" t="s">
        <v>573</v>
      </c>
      <c r="D13" s="224">
        <v>0</v>
      </c>
      <c r="E13" s="224">
        <v>7566</v>
      </c>
      <c r="F13" s="224">
        <f t="shared" si="0"/>
        <v>7566</v>
      </c>
      <c r="G13" s="225">
        <f>F13/F16*100</f>
        <v>2.2663551401869162</v>
      </c>
      <c r="H13" s="219">
        <v>0</v>
      </c>
      <c r="I13" s="217">
        <v>10191</v>
      </c>
      <c r="J13" s="217">
        <f t="shared" si="1"/>
        <v>10191</v>
      </c>
      <c r="K13" s="225">
        <f>J13/J16*100</f>
        <v>2.8859795933971641</v>
      </c>
      <c r="L13" s="226">
        <f>J13/F13*100</f>
        <v>134.69468675654244</v>
      </c>
    </row>
    <row r="14" spans="2:12" ht="15.75" x14ac:dyDescent="0.25">
      <c r="B14" s="65" t="s">
        <v>64</v>
      </c>
      <c r="C14" s="351" t="s">
        <v>574</v>
      </c>
      <c r="D14" s="224">
        <v>0</v>
      </c>
      <c r="E14" s="224">
        <v>4214</v>
      </c>
      <c r="F14" s="224">
        <f t="shared" si="0"/>
        <v>4214</v>
      </c>
      <c r="G14" s="225">
        <f>F14/F16*100</f>
        <v>1.2622813323747903</v>
      </c>
      <c r="H14" s="219">
        <v>0</v>
      </c>
      <c r="I14" s="217">
        <v>5569</v>
      </c>
      <c r="J14" s="217">
        <f t="shared" si="1"/>
        <v>5569</v>
      </c>
      <c r="K14" s="225">
        <f>J14/J16*100</f>
        <v>1.5770798111695423</v>
      </c>
      <c r="L14" s="226">
        <f>J14/F14*100</f>
        <v>132.1547223540579</v>
      </c>
    </row>
    <row r="15" spans="2:12" ht="15.75" x14ac:dyDescent="0.25">
      <c r="B15" s="65" t="s">
        <v>65</v>
      </c>
      <c r="C15" s="351" t="s">
        <v>575</v>
      </c>
      <c r="D15" s="224">
        <v>1070</v>
      </c>
      <c r="E15" s="224">
        <v>6141</v>
      </c>
      <c r="F15" s="224">
        <f t="shared" si="0"/>
        <v>7211</v>
      </c>
      <c r="G15" s="225">
        <f>F15/F16*100</f>
        <v>2.1600167745027559</v>
      </c>
      <c r="H15" s="217">
        <v>965</v>
      </c>
      <c r="I15" s="217">
        <v>8009</v>
      </c>
      <c r="J15" s="217">
        <f t="shared" si="1"/>
        <v>8974</v>
      </c>
      <c r="K15" s="225">
        <f>J15/J16*100</f>
        <v>2.5413385213567024</v>
      </c>
      <c r="L15" s="226">
        <f>J15/F15*100</f>
        <v>124.4487588406601</v>
      </c>
    </row>
    <row r="16" spans="2:12" ht="15.75" x14ac:dyDescent="0.25">
      <c r="B16" s="385" t="s">
        <v>566</v>
      </c>
      <c r="C16" s="385"/>
      <c r="D16" s="177">
        <f t="shared" ref="D16:K16" si="2">SUM(D9:D15)</f>
        <v>281742</v>
      </c>
      <c r="E16" s="177">
        <f t="shared" si="2"/>
        <v>52098</v>
      </c>
      <c r="F16" s="177">
        <f t="shared" si="2"/>
        <v>333840</v>
      </c>
      <c r="G16" s="227">
        <f t="shared" si="2"/>
        <v>100</v>
      </c>
      <c r="H16" s="177">
        <f t="shared" si="2"/>
        <v>295175</v>
      </c>
      <c r="I16" s="228">
        <f t="shared" si="2"/>
        <v>57946</v>
      </c>
      <c r="J16" s="228">
        <f t="shared" si="2"/>
        <v>353121</v>
      </c>
      <c r="K16" s="227">
        <f t="shared" si="2"/>
        <v>100.00000000000001</v>
      </c>
      <c r="L16" s="212">
        <f>J16/F16*100</f>
        <v>105.77552120776419</v>
      </c>
    </row>
    <row r="19" spans="4:10" x14ac:dyDescent="0.25">
      <c r="D19" s="58"/>
      <c r="F19" s="58"/>
      <c r="H19" s="58"/>
      <c r="J19" s="58"/>
    </row>
    <row r="20" spans="4:10" x14ac:dyDescent="0.25">
      <c r="D20" s="58"/>
      <c r="E20" s="58"/>
      <c r="F20" s="58"/>
      <c r="H20" s="58"/>
      <c r="I20" s="58"/>
      <c r="J20" s="58"/>
    </row>
    <row r="21" spans="4:10" x14ac:dyDescent="0.25">
      <c r="D21" s="58"/>
      <c r="F21" s="58"/>
      <c r="H21" s="58"/>
      <c r="J21" s="58"/>
    </row>
    <row r="23" spans="4:10" x14ac:dyDescent="0.25">
      <c r="E23" s="58"/>
      <c r="F23" s="58"/>
      <c r="I23" s="58"/>
      <c r="J23" s="58"/>
    </row>
    <row r="24" spans="4:10" x14ac:dyDescent="0.25">
      <c r="E24" s="58"/>
      <c r="F24" s="58"/>
      <c r="I24" s="58"/>
      <c r="J24" s="58"/>
    </row>
    <row r="25" spans="4:10" x14ac:dyDescent="0.25">
      <c r="E25" s="58"/>
      <c r="F25" s="58"/>
      <c r="I25" s="58"/>
      <c r="J25" s="58"/>
    </row>
    <row r="26" spans="4:10" x14ac:dyDescent="0.25">
      <c r="D26" s="58"/>
      <c r="E26" s="58"/>
      <c r="F26" s="58"/>
      <c r="H26" s="58"/>
      <c r="I26" s="58"/>
      <c r="J26" s="58"/>
    </row>
  </sheetData>
  <mergeCells count="15">
    <mergeCell ref="L6:L7"/>
    <mergeCell ref="B16:C16"/>
    <mergeCell ref="B4:L4"/>
    <mergeCell ref="D5:G5"/>
    <mergeCell ref="H5:K5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</mergeCells>
  <pageMargins left="0.7" right="0.7" top="0.75" bottom="0.75" header="0.3" footer="0.3"/>
  <pageSetup paperSize="9" orientation="portrait" r:id="rId1"/>
  <ignoredErrors>
    <ignoredError sqref="D16:E16 H16:I16" formulaRange="1"/>
  </ignoredErrors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B2:L12"/>
  <sheetViews>
    <sheetView workbookViewId="0">
      <selection activeCell="C18" sqref="C18"/>
    </sheetView>
  </sheetViews>
  <sheetFormatPr defaultRowHeight="15" x14ac:dyDescent="0.25"/>
  <cols>
    <col min="3" max="3" width="38.140625" customWidth="1"/>
    <col min="4" max="4" width="13.42578125" customWidth="1"/>
    <col min="5" max="5" width="13.140625" customWidth="1"/>
    <col min="6" max="7" width="12.140625" customWidth="1"/>
    <col min="8" max="8" width="11.85546875" customWidth="1"/>
    <col min="9" max="9" width="12.140625" customWidth="1"/>
    <col min="10" max="10" width="12.42578125" customWidth="1"/>
    <col min="11" max="11" width="12.140625" customWidth="1"/>
    <col min="12" max="12" width="11.85546875" customWidth="1"/>
  </cols>
  <sheetData>
    <row r="2" spans="2:12" ht="15.75" x14ac:dyDescent="0.25"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2:12" ht="16.5" thickBot="1" x14ac:dyDescent="0.3">
      <c r="B3" s="221"/>
      <c r="C3" s="188"/>
      <c r="D3" s="188"/>
      <c r="E3" s="188"/>
      <c r="F3" s="188"/>
      <c r="G3" s="188"/>
      <c r="H3" s="188"/>
      <c r="I3" s="188"/>
      <c r="J3" s="188"/>
      <c r="K3" s="188"/>
      <c r="L3" s="222" t="s">
        <v>188</v>
      </c>
    </row>
    <row r="4" spans="2:12" ht="24.95" customHeight="1" thickTop="1" x14ac:dyDescent="0.25">
      <c r="B4" s="418" t="s">
        <v>576</v>
      </c>
      <c r="C4" s="418"/>
      <c r="D4" s="418"/>
      <c r="E4" s="418"/>
      <c r="F4" s="418"/>
      <c r="G4" s="418"/>
      <c r="H4" s="418"/>
      <c r="I4" s="418"/>
      <c r="J4" s="418"/>
      <c r="K4" s="418"/>
      <c r="L4" s="418"/>
    </row>
    <row r="5" spans="2:12" ht="15.75" x14ac:dyDescent="0.25">
      <c r="B5" s="387" t="s">
        <v>177</v>
      </c>
      <c r="C5" s="395" t="s">
        <v>178</v>
      </c>
      <c r="D5" s="395" t="s">
        <v>134</v>
      </c>
      <c r="E5" s="395"/>
      <c r="F5" s="395"/>
      <c r="G5" s="395"/>
      <c r="H5" s="395" t="s">
        <v>147</v>
      </c>
      <c r="I5" s="395"/>
      <c r="J5" s="395"/>
      <c r="K5" s="395"/>
      <c r="L5" s="97" t="s">
        <v>189</v>
      </c>
    </row>
    <row r="6" spans="2:12" ht="15.75" x14ac:dyDescent="0.25">
      <c r="B6" s="387"/>
      <c r="C6" s="395"/>
      <c r="D6" s="281" t="s">
        <v>577</v>
      </c>
      <c r="E6" s="281" t="s">
        <v>578</v>
      </c>
      <c r="F6" s="281" t="s">
        <v>179</v>
      </c>
      <c r="G6" s="281" t="s">
        <v>6</v>
      </c>
      <c r="H6" s="281" t="s">
        <v>577</v>
      </c>
      <c r="I6" s="281" t="s">
        <v>578</v>
      </c>
      <c r="J6" s="281" t="s">
        <v>179</v>
      </c>
      <c r="K6" s="281" t="s">
        <v>6</v>
      </c>
      <c r="L6" s="97" t="s">
        <v>110</v>
      </c>
    </row>
    <row r="7" spans="2:12" x14ac:dyDescent="0.25">
      <c r="B7" s="99">
        <v>1</v>
      </c>
      <c r="C7" s="141">
        <v>2</v>
      </c>
      <c r="D7" s="141">
        <v>3</v>
      </c>
      <c r="E7" s="141">
        <v>4</v>
      </c>
      <c r="F7" s="141" t="s">
        <v>82</v>
      </c>
      <c r="G7" s="141">
        <v>6</v>
      </c>
      <c r="H7" s="141">
        <v>7</v>
      </c>
      <c r="I7" s="141">
        <v>8</v>
      </c>
      <c r="J7" s="141" t="s">
        <v>83</v>
      </c>
      <c r="K7" s="141">
        <v>10</v>
      </c>
      <c r="L7" s="141">
        <v>11</v>
      </c>
    </row>
    <row r="8" spans="2:12" ht="15.75" x14ac:dyDescent="0.25">
      <c r="B8" s="114" t="s">
        <v>59</v>
      </c>
      <c r="C8" s="341" t="s">
        <v>579</v>
      </c>
      <c r="D8" s="119">
        <v>16141</v>
      </c>
      <c r="E8" s="119">
        <v>1500</v>
      </c>
      <c r="F8" s="119">
        <f>D8+E8</f>
        <v>17641</v>
      </c>
      <c r="G8" s="216">
        <f>F8/F11*100</f>
        <v>5.4121963865512708</v>
      </c>
      <c r="H8" s="217">
        <v>12292</v>
      </c>
      <c r="I8" s="119">
        <v>7856</v>
      </c>
      <c r="J8" s="160">
        <f>H8+I8</f>
        <v>20148</v>
      </c>
      <c r="K8" s="216">
        <f>J8/J$11*100</f>
        <v>5.956276883508492</v>
      </c>
      <c r="L8" s="218">
        <f>J8/F8*100</f>
        <v>114.21121251629727</v>
      </c>
    </row>
    <row r="9" spans="2:12" ht="15.75" x14ac:dyDescent="0.25">
      <c r="B9" s="114" t="s">
        <v>60</v>
      </c>
      <c r="C9" s="341" t="s">
        <v>580</v>
      </c>
      <c r="D9" s="119">
        <v>184670</v>
      </c>
      <c r="E9" s="119">
        <v>121238</v>
      </c>
      <c r="F9" s="119">
        <f>D9+E9</f>
        <v>305908</v>
      </c>
      <c r="G9" s="216">
        <f>F9/F11*100</f>
        <v>93.851492104593049</v>
      </c>
      <c r="H9" s="217">
        <v>215159</v>
      </c>
      <c r="I9" s="119">
        <v>100616</v>
      </c>
      <c r="J9" s="160">
        <f t="shared" ref="J9:J10" si="0">H9+I9</f>
        <v>315775</v>
      </c>
      <c r="K9" s="216">
        <f t="shared" ref="K9:K10" si="1">J9/J$11*100</f>
        <v>93.351366532156746</v>
      </c>
      <c r="L9" s="218">
        <f t="shared" ref="L9:L10" si="2">J9/F9*100</f>
        <v>103.22547955594491</v>
      </c>
    </row>
    <row r="10" spans="2:12" ht="15.75" x14ac:dyDescent="0.25">
      <c r="B10" s="114" t="s">
        <v>61</v>
      </c>
      <c r="C10" s="365" t="s">
        <v>581</v>
      </c>
      <c r="D10" s="119">
        <v>1115</v>
      </c>
      <c r="E10" s="119">
        <v>1285</v>
      </c>
      <c r="F10" s="119">
        <f>D10+E10</f>
        <v>2400</v>
      </c>
      <c r="G10" s="216">
        <f>F10/F11*100</f>
        <v>0.73631150885567986</v>
      </c>
      <c r="H10" s="217">
        <v>1212</v>
      </c>
      <c r="I10" s="119">
        <v>1130</v>
      </c>
      <c r="J10" s="160">
        <f t="shared" si="0"/>
        <v>2342</v>
      </c>
      <c r="K10" s="216">
        <f t="shared" si="1"/>
        <v>0.6923565843347671</v>
      </c>
      <c r="L10" s="218">
        <f t="shared" si="2"/>
        <v>97.583333333333329</v>
      </c>
    </row>
    <row r="11" spans="2:12" ht="15.75" x14ac:dyDescent="0.25">
      <c r="B11" s="395" t="s">
        <v>179</v>
      </c>
      <c r="C11" s="395"/>
      <c r="D11" s="120">
        <f t="shared" ref="D11:K11" si="3">SUM(D8:D10)</f>
        <v>201926</v>
      </c>
      <c r="E11" s="120">
        <f t="shared" si="3"/>
        <v>124023</v>
      </c>
      <c r="F11" s="120">
        <f t="shared" si="3"/>
        <v>325949</v>
      </c>
      <c r="G11" s="220">
        <f t="shared" si="3"/>
        <v>100</v>
      </c>
      <c r="H11" s="143">
        <f t="shared" si="3"/>
        <v>228663</v>
      </c>
      <c r="I11" s="120">
        <f t="shared" si="3"/>
        <v>109602</v>
      </c>
      <c r="J11" s="120">
        <f t="shared" si="3"/>
        <v>338265</v>
      </c>
      <c r="K11" s="220">
        <f t="shared" si="3"/>
        <v>100</v>
      </c>
      <c r="L11" s="220">
        <f>J11/F11*100</f>
        <v>103.77850522627774</v>
      </c>
    </row>
    <row r="12" spans="2:12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</sheetData>
  <mergeCells count="6">
    <mergeCell ref="B11:C11"/>
    <mergeCell ref="B4:L4"/>
    <mergeCell ref="B5:B6"/>
    <mergeCell ref="C5:C6"/>
    <mergeCell ref="D5:G5"/>
    <mergeCell ref="H5:K5"/>
  </mergeCells>
  <pageMargins left="0.7" right="0.7" top="0.75" bottom="0.75" header="0.3" footer="0.3"/>
  <ignoredErrors>
    <ignoredError sqref="D11:E11 H11:I11" formulaRange="1"/>
  </ignoredErrors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B2:J10"/>
  <sheetViews>
    <sheetView workbookViewId="0">
      <selection activeCell="C21" sqref="C21"/>
    </sheetView>
  </sheetViews>
  <sheetFormatPr defaultRowHeight="15" x14ac:dyDescent="0.25"/>
  <cols>
    <col min="2" max="2" width="7.140625" customWidth="1"/>
    <col min="3" max="3" width="29.5703125" customWidth="1"/>
    <col min="4" max="4" width="15" customWidth="1"/>
    <col min="5" max="5" width="12.7109375" customWidth="1"/>
    <col min="6" max="6" width="13.140625" customWidth="1"/>
    <col min="7" max="7" width="12.5703125" customWidth="1"/>
    <col min="8" max="8" width="13.85546875" customWidth="1"/>
    <col min="9" max="9" width="14" customWidth="1"/>
    <col min="10" max="10" width="14.7109375" customWidth="1"/>
  </cols>
  <sheetData>
    <row r="2" spans="2:10" x14ac:dyDescent="0.25">
      <c r="B2" s="30"/>
      <c r="C2" s="30"/>
      <c r="D2" s="30"/>
      <c r="E2" s="30"/>
      <c r="F2" s="30"/>
      <c r="G2" s="30"/>
      <c r="H2" s="30"/>
      <c r="I2" s="30"/>
      <c r="J2" s="30"/>
    </row>
    <row r="3" spans="2:10" ht="20.100000000000001" customHeight="1" thickBot="1" x14ac:dyDescent="0.3">
      <c r="B3" s="88"/>
      <c r="C3" s="139"/>
      <c r="D3" s="139"/>
      <c r="E3" s="139"/>
      <c r="F3" s="139"/>
      <c r="G3" s="139"/>
      <c r="H3" s="139"/>
      <c r="I3" s="139"/>
      <c r="J3" s="231" t="s">
        <v>188</v>
      </c>
    </row>
    <row r="4" spans="2:10" ht="24.95" customHeight="1" thickTop="1" x14ac:dyDescent="0.25">
      <c r="B4" s="414" t="s">
        <v>582</v>
      </c>
      <c r="C4" s="414"/>
      <c r="D4" s="414"/>
      <c r="E4" s="414"/>
      <c r="F4" s="414"/>
      <c r="G4" s="414"/>
      <c r="H4" s="414"/>
      <c r="I4" s="414"/>
      <c r="J4" s="414"/>
    </row>
    <row r="5" spans="2:10" ht="15.75" x14ac:dyDescent="0.25">
      <c r="B5" s="380" t="s">
        <v>177</v>
      </c>
      <c r="C5" s="380" t="s">
        <v>178</v>
      </c>
      <c r="D5" s="380" t="s">
        <v>134</v>
      </c>
      <c r="E5" s="380"/>
      <c r="F5" s="380"/>
      <c r="G5" s="380" t="s">
        <v>147</v>
      </c>
      <c r="H5" s="380"/>
      <c r="I5" s="380"/>
      <c r="J5" s="191" t="s">
        <v>189</v>
      </c>
    </row>
    <row r="6" spans="2:10" ht="15.75" x14ac:dyDescent="0.25">
      <c r="B6" s="380"/>
      <c r="C6" s="380"/>
      <c r="D6" s="63" t="s">
        <v>577</v>
      </c>
      <c r="E6" s="63" t="s">
        <v>578</v>
      </c>
      <c r="F6" s="63" t="s">
        <v>179</v>
      </c>
      <c r="G6" s="63" t="s">
        <v>577</v>
      </c>
      <c r="H6" s="63" t="s">
        <v>578</v>
      </c>
      <c r="I6" s="63" t="s">
        <v>179</v>
      </c>
      <c r="J6" s="191" t="s">
        <v>107</v>
      </c>
    </row>
    <row r="7" spans="2:10" ht="12" customHeight="1" x14ac:dyDescent="0.25">
      <c r="B7" s="118">
        <v>1</v>
      </c>
      <c r="C7" s="118">
        <v>2</v>
      </c>
      <c r="D7" s="118">
        <v>3</v>
      </c>
      <c r="E7" s="118">
        <v>4</v>
      </c>
      <c r="F7" s="118" t="s">
        <v>82</v>
      </c>
      <c r="G7" s="118">
        <v>6</v>
      </c>
      <c r="H7" s="118">
        <v>7</v>
      </c>
      <c r="I7" s="118" t="s">
        <v>90</v>
      </c>
      <c r="J7" s="118">
        <v>9</v>
      </c>
    </row>
    <row r="8" spans="2:10" ht="15.75" x14ac:dyDescent="0.25">
      <c r="B8" s="100" t="s">
        <v>59</v>
      </c>
      <c r="C8" s="341" t="s">
        <v>583</v>
      </c>
      <c r="D8" s="217">
        <v>402924</v>
      </c>
      <c r="E8" s="217">
        <v>160441</v>
      </c>
      <c r="F8" s="217">
        <f>D8+E8</f>
        <v>563365</v>
      </c>
      <c r="G8" s="217">
        <v>440182</v>
      </c>
      <c r="H8" s="217">
        <v>165440</v>
      </c>
      <c r="I8" s="217">
        <f>G8+H8</f>
        <v>605622</v>
      </c>
      <c r="J8" s="226">
        <f>I8/F8*100</f>
        <v>107.50082095976853</v>
      </c>
    </row>
    <row r="9" spans="2:10" ht="15.75" x14ac:dyDescent="0.25">
      <c r="B9" s="100" t="s">
        <v>60</v>
      </c>
      <c r="C9" s="341" t="s">
        <v>584</v>
      </c>
      <c r="D9" s="217">
        <v>3631</v>
      </c>
      <c r="E9" s="217">
        <v>2888</v>
      </c>
      <c r="F9" s="217">
        <f>D9+E9</f>
        <v>6519</v>
      </c>
      <c r="G9" s="217">
        <v>2954</v>
      </c>
      <c r="H9" s="217">
        <v>4213</v>
      </c>
      <c r="I9" s="217">
        <f>G9+H9</f>
        <v>7167</v>
      </c>
      <c r="J9" s="226">
        <f>I9/F9*100</f>
        <v>109.94017487344685</v>
      </c>
    </row>
    <row r="10" spans="2:10" ht="15.75" x14ac:dyDescent="0.25">
      <c r="B10" s="385" t="s">
        <v>585</v>
      </c>
      <c r="C10" s="385"/>
      <c r="D10" s="228">
        <f t="shared" ref="D10:I10" si="0">D8-D9</f>
        <v>399293</v>
      </c>
      <c r="E10" s="228">
        <f t="shared" si="0"/>
        <v>157553</v>
      </c>
      <c r="F10" s="228">
        <f>F8-F9</f>
        <v>556846</v>
      </c>
      <c r="G10" s="228">
        <f t="shared" si="0"/>
        <v>437228</v>
      </c>
      <c r="H10" s="228">
        <f t="shared" si="0"/>
        <v>161227</v>
      </c>
      <c r="I10" s="228">
        <f t="shared" si="0"/>
        <v>598455</v>
      </c>
      <c r="J10" s="212">
        <f>I10/F10*100</f>
        <v>107.47226342651291</v>
      </c>
    </row>
  </sheetData>
  <mergeCells count="6">
    <mergeCell ref="B10:C10"/>
    <mergeCell ref="B4:J4"/>
    <mergeCell ref="B5:B6"/>
    <mergeCell ref="C5:C6"/>
    <mergeCell ref="D5:F5"/>
    <mergeCell ref="G5:I5"/>
  </mergeCell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B3:H23"/>
  <sheetViews>
    <sheetView topLeftCell="A4" workbookViewId="0">
      <selection activeCell="C5" sqref="C5:C6"/>
    </sheetView>
  </sheetViews>
  <sheetFormatPr defaultColWidth="9.140625" defaultRowHeight="15.75" x14ac:dyDescent="0.25"/>
  <cols>
    <col min="1" max="1" width="9.140625" style="1"/>
    <col min="2" max="2" width="7.85546875" style="1" customWidth="1"/>
    <col min="3" max="3" width="26.28515625" style="1" customWidth="1"/>
    <col min="4" max="4" width="19.7109375" style="1" customWidth="1"/>
    <col min="5" max="5" width="17.42578125" style="1" customWidth="1"/>
    <col min="6" max="6" width="16.42578125" style="1" customWidth="1"/>
    <col min="7" max="7" width="15" style="1" customWidth="1"/>
    <col min="8" max="8" width="13.28515625" style="1" customWidth="1"/>
    <col min="9" max="16384" width="9.140625" style="1"/>
  </cols>
  <sheetData>
    <row r="3" spans="2:8" ht="16.5" thickBot="1" x14ac:dyDescent="0.3">
      <c r="B3" s="236"/>
      <c r="C3" s="236"/>
      <c r="D3" s="236"/>
      <c r="E3" s="236"/>
      <c r="F3" s="236"/>
      <c r="G3" s="236"/>
      <c r="H3" s="230" t="s">
        <v>188</v>
      </c>
    </row>
    <row r="4" spans="2:8" ht="24.95" customHeight="1" thickTop="1" x14ac:dyDescent="0.25">
      <c r="B4" s="414" t="s">
        <v>602</v>
      </c>
      <c r="C4" s="414"/>
      <c r="D4" s="414"/>
      <c r="E4" s="414"/>
      <c r="F4" s="414"/>
      <c r="G4" s="414"/>
      <c r="H4" s="414"/>
    </row>
    <row r="5" spans="2:8" ht="15.75" customHeight="1" x14ac:dyDescent="0.25">
      <c r="B5" s="380" t="s">
        <v>177</v>
      </c>
      <c r="C5" s="380" t="s">
        <v>589</v>
      </c>
      <c r="D5" s="398" t="s">
        <v>590</v>
      </c>
      <c r="E5" s="339" t="s">
        <v>591</v>
      </c>
      <c r="F5" s="339" t="s">
        <v>594</v>
      </c>
      <c r="G5" s="380" t="s">
        <v>179</v>
      </c>
      <c r="H5" s="380" t="s">
        <v>6</v>
      </c>
    </row>
    <row r="6" spans="2:8" x14ac:dyDescent="0.25">
      <c r="B6" s="380"/>
      <c r="C6" s="380"/>
      <c r="D6" s="398"/>
      <c r="E6" s="339" t="s">
        <v>592</v>
      </c>
      <c r="F6" s="339" t="s">
        <v>595</v>
      </c>
      <c r="G6" s="380"/>
      <c r="H6" s="380"/>
    </row>
    <row r="7" spans="2:8" x14ac:dyDescent="0.25">
      <c r="B7" s="61">
        <v>1</v>
      </c>
      <c r="C7" s="61">
        <v>2</v>
      </c>
      <c r="D7" s="61">
        <v>3</v>
      </c>
      <c r="E7" s="61">
        <v>4</v>
      </c>
      <c r="F7" s="61">
        <v>5</v>
      </c>
      <c r="G7" s="61" t="s">
        <v>91</v>
      </c>
      <c r="H7" s="61">
        <v>7</v>
      </c>
    </row>
    <row r="8" spans="2:8" x14ac:dyDescent="0.25">
      <c r="B8" s="234" t="s">
        <v>59</v>
      </c>
      <c r="C8" s="419" t="s">
        <v>599</v>
      </c>
      <c r="D8" s="419"/>
      <c r="E8" s="232"/>
      <c r="F8" s="223"/>
      <c r="G8" s="66"/>
      <c r="H8" s="65"/>
    </row>
    <row r="9" spans="2:8" x14ac:dyDescent="0.25">
      <c r="B9" s="100" t="s">
        <v>53</v>
      </c>
      <c r="C9" s="341" t="s">
        <v>596</v>
      </c>
      <c r="D9" s="219">
        <v>279</v>
      </c>
      <c r="E9" s="217">
        <v>8655</v>
      </c>
      <c r="F9" s="219">
        <v>62</v>
      </c>
      <c r="G9" s="217">
        <f>D9+E9+F9</f>
        <v>8996</v>
      </c>
      <c r="H9" s="210">
        <f>G9/G$14*100</f>
        <v>55.37703908895044</v>
      </c>
    </row>
    <row r="10" spans="2:8" x14ac:dyDescent="0.25">
      <c r="B10" s="100" t="s">
        <v>54</v>
      </c>
      <c r="C10" s="341" t="s">
        <v>597</v>
      </c>
      <c r="D10" s="219">
        <v>288</v>
      </c>
      <c r="E10" s="217">
        <v>2956</v>
      </c>
      <c r="F10" s="219">
        <v>11</v>
      </c>
      <c r="G10" s="217">
        <f>D10+E10+F10</f>
        <v>3255</v>
      </c>
      <c r="H10" s="210">
        <f t="shared" ref="H10:H13" si="0">G10/G$14*100</f>
        <v>20.036934441366576</v>
      </c>
    </row>
    <row r="11" spans="2:8" x14ac:dyDescent="0.25">
      <c r="B11" s="100" t="s">
        <v>55</v>
      </c>
      <c r="C11" s="341" t="s">
        <v>598</v>
      </c>
      <c r="D11" s="219">
        <v>33</v>
      </c>
      <c r="E11" s="217">
        <v>961</v>
      </c>
      <c r="F11" s="219">
        <v>3</v>
      </c>
      <c r="G11" s="217">
        <f>D11+E11+F11</f>
        <v>997</v>
      </c>
      <c r="H11" s="210">
        <f t="shared" si="0"/>
        <v>6.1372730070791013</v>
      </c>
    </row>
    <row r="12" spans="2:8" x14ac:dyDescent="0.25">
      <c r="B12" s="100" t="s">
        <v>56</v>
      </c>
      <c r="C12" s="341" t="s">
        <v>600</v>
      </c>
      <c r="D12" s="219">
        <v>93</v>
      </c>
      <c r="E12" s="217">
        <v>2758</v>
      </c>
      <c r="F12" s="219">
        <v>10</v>
      </c>
      <c r="G12" s="217">
        <f>D12+E12+F12</f>
        <v>2861</v>
      </c>
      <c r="H12" s="210">
        <f t="shared" si="0"/>
        <v>17.611572791628195</v>
      </c>
    </row>
    <row r="13" spans="2:8" x14ac:dyDescent="0.25">
      <c r="B13" s="100" t="s">
        <v>57</v>
      </c>
      <c r="C13" s="341" t="s">
        <v>293</v>
      </c>
      <c r="D13" s="219">
        <v>16</v>
      </c>
      <c r="E13" s="219">
        <v>120</v>
      </c>
      <c r="F13" s="219">
        <v>0</v>
      </c>
      <c r="G13" s="217">
        <f>D13+E13+F13</f>
        <v>136</v>
      </c>
      <c r="H13" s="210">
        <f t="shared" si="0"/>
        <v>0.83718067097568483</v>
      </c>
    </row>
    <row r="14" spans="2:8" x14ac:dyDescent="0.25">
      <c r="B14" s="385" t="s">
        <v>588</v>
      </c>
      <c r="C14" s="385"/>
      <c r="D14" s="228">
        <f>SUM(D9:D13)</f>
        <v>709</v>
      </c>
      <c r="E14" s="228">
        <f>SUM(E9:E13)</f>
        <v>15450</v>
      </c>
      <c r="F14" s="228">
        <f>SUM(F9:F13)</f>
        <v>86</v>
      </c>
      <c r="G14" s="228">
        <f>SUM(G9:G13)</f>
        <v>16245</v>
      </c>
      <c r="H14" s="212">
        <f>SUM(H9:H13)</f>
        <v>99.999999999999986</v>
      </c>
    </row>
    <row r="15" spans="2:8" x14ac:dyDescent="0.25">
      <c r="B15" s="234" t="s">
        <v>60</v>
      </c>
      <c r="C15" s="419" t="s">
        <v>292</v>
      </c>
      <c r="D15" s="419"/>
      <c r="E15" s="233"/>
      <c r="F15" s="233"/>
      <c r="G15" s="217"/>
      <c r="H15" s="235"/>
    </row>
    <row r="16" spans="2:8" x14ac:dyDescent="0.25">
      <c r="B16" s="100" t="s">
        <v>53</v>
      </c>
      <c r="C16" s="341" t="s">
        <v>596</v>
      </c>
      <c r="D16" s="217">
        <v>810</v>
      </c>
      <c r="E16" s="217">
        <v>32244</v>
      </c>
      <c r="F16" s="219">
        <v>170</v>
      </c>
      <c r="G16" s="217">
        <f t="shared" ref="G16:G21" si="1">D16+E16+F16</f>
        <v>33224</v>
      </c>
      <c r="H16" s="210">
        <f>G16/G22*100</f>
        <v>5.670127724644507</v>
      </c>
    </row>
    <row r="17" spans="2:8" x14ac:dyDescent="0.25">
      <c r="B17" s="100" t="s">
        <v>54</v>
      </c>
      <c r="C17" s="341" t="s">
        <v>597</v>
      </c>
      <c r="D17" s="219">
        <v>265</v>
      </c>
      <c r="E17" s="217">
        <v>5686</v>
      </c>
      <c r="F17" s="219">
        <v>33</v>
      </c>
      <c r="G17" s="217">
        <f t="shared" si="1"/>
        <v>5984</v>
      </c>
      <c r="H17" s="210">
        <f>G17/G22*100</f>
        <v>1.0212510325148307</v>
      </c>
    </row>
    <row r="18" spans="2:8" x14ac:dyDescent="0.25">
      <c r="B18" s="100" t="s">
        <v>55</v>
      </c>
      <c r="C18" s="341" t="s">
        <v>598</v>
      </c>
      <c r="D18" s="217">
        <v>5298</v>
      </c>
      <c r="E18" s="217">
        <v>170711</v>
      </c>
      <c r="F18" s="219">
        <v>437</v>
      </c>
      <c r="G18" s="217">
        <f t="shared" si="1"/>
        <v>176446</v>
      </c>
      <c r="H18" s="210">
        <f>G18/G22*100</f>
        <v>30.112911043300773</v>
      </c>
    </row>
    <row r="19" spans="2:8" x14ac:dyDescent="0.25">
      <c r="B19" s="100" t="s">
        <v>56</v>
      </c>
      <c r="C19" s="341" t="s">
        <v>600</v>
      </c>
      <c r="D19" s="219">
        <v>108</v>
      </c>
      <c r="E19" s="217">
        <v>4209</v>
      </c>
      <c r="F19" s="219">
        <v>16</v>
      </c>
      <c r="G19" s="217">
        <f t="shared" si="1"/>
        <v>4333</v>
      </c>
      <c r="H19" s="210">
        <f>G19/G22*100</f>
        <v>0.73948541508802834</v>
      </c>
    </row>
    <row r="20" spans="2:8" x14ac:dyDescent="0.25">
      <c r="B20" s="100" t="s">
        <v>57</v>
      </c>
      <c r="C20" s="223" t="s">
        <v>601</v>
      </c>
      <c r="D20" s="217">
        <v>3507</v>
      </c>
      <c r="E20" s="217">
        <v>173157</v>
      </c>
      <c r="F20" s="219">
        <v>303</v>
      </c>
      <c r="G20" s="217">
        <f t="shared" si="1"/>
        <v>176967</v>
      </c>
      <c r="H20" s="210">
        <f>G20/G22*100</f>
        <v>30.201826783264046</v>
      </c>
    </row>
    <row r="21" spans="2:8" x14ac:dyDescent="0.25">
      <c r="B21" s="100" t="s">
        <v>58</v>
      </c>
      <c r="C21" s="223" t="s">
        <v>293</v>
      </c>
      <c r="D21" s="217">
        <v>15567</v>
      </c>
      <c r="E21" s="217">
        <v>172672</v>
      </c>
      <c r="F21" s="217">
        <v>755</v>
      </c>
      <c r="G21" s="217">
        <f t="shared" si="1"/>
        <v>188994</v>
      </c>
      <c r="H21" s="210">
        <f>G21/G22*100</f>
        <v>32.254398001187816</v>
      </c>
    </row>
    <row r="22" spans="2:8" x14ac:dyDescent="0.25">
      <c r="B22" s="385" t="s">
        <v>587</v>
      </c>
      <c r="C22" s="385"/>
      <c r="D22" s="228">
        <f>SUM(D16:D21)</f>
        <v>25555</v>
      </c>
      <c r="E22" s="228">
        <f>SUM(E16:E21)</f>
        <v>558679</v>
      </c>
      <c r="F22" s="228">
        <f>SUM(F16:F21)</f>
        <v>1714</v>
      </c>
      <c r="G22" s="228">
        <f>SUM(G16:G21)</f>
        <v>585948</v>
      </c>
      <c r="H22" s="212">
        <f>SUM(H16:H21)</f>
        <v>100</v>
      </c>
    </row>
    <row r="23" spans="2:8" x14ac:dyDescent="0.25">
      <c r="B23" s="385" t="s">
        <v>586</v>
      </c>
      <c r="C23" s="385"/>
      <c r="D23" s="228">
        <f>D14+D22</f>
        <v>26264</v>
      </c>
      <c r="E23" s="228">
        <f>E14+E22</f>
        <v>574129</v>
      </c>
      <c r="F23" s="228">
        <f>F14+F22</f>
        <v>1800</v>
      </c>
      <c r="G23" s="228">
        <f>G14+G22</f>
        <v>602193</v>
      </c>
      <c r="H23" s="191"/>
    </row>
  </sheetData>
  <mergeCells count="11">
    <mergeCell ref="B4:H4"/>
    <mergeCell ref="B5:B6"/>
    <mergeCell ref="C5:C6"/>
    <mergeCell ref="D5:D6"/>
    <mergeCell ref="G5:G6"/>
    <mergeCell ref="H5:H6"/>
    <mergeCell ref="C8:D8"/>
    <mergeCell ref="B14:C14"/>
    <mergeCell ref="C15:D15"/>
    <mergeCell ref="B22:C22"/>
    <mergeCell ref="B23:C2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M11"/>
  <sheetViews>
    <sheetView workbookViewId="0">
      <selection activeCell="B4" sqref="B4:K4"/>
    </sheetView>
  </sheetViews>
  <sheetFormatPr defaultColWidth="9.140625" defaultRowHeight="15" x14ac:dyDescent="0.25"/>
  <cols>
    <col min="3" max="3" width="31" customWidth="1"/>
    <col min="4" max="5" width="14.85546875" customWidth="1"/>
    <col min="6" max="6" width="14" customWidth="1"/>
    <col min="7" max="7" width="14.140625" customWidth="1"/>
    <col min="8" max="8" width="13.85546875" customWidth="1"/>
    <col min="9" max="9" width="13.140625" customWidth="1"/>
    <col min="10" max="10" width="12" customWidth="1"/>
    <col min="11" max="11" width="13" customWidth="1"/>
  </cols>
  <sheetData>
    <row r="2" spans="2:13" ht="15.75" x14ac:dyDescent="0.25">
      <c r="C2" s="19"/>
      <c r="M2" s="52"/>
    </row>
    <row r="3" spans="2:13" ht="16.5" thickBot="1" x14ac:dyDescent="0.3">
      <c r="C3" s="3" t="s">
        <v>1</v>
      </c>
      <c r="D3" s="4"/>
      <c r="E3" s="4"/>
      <c r="F3" s="4"/>
      <c r="G3" s="4"/>
      <c r="H3" s="4"/>
      <c r="I3" s="4"/>
      <c r="J3" s="4"/>
      <c r="K3" s="77" t="s">
        <v>188</v>
      </c>
    </row>
    <row r="4" spans="2:13" ht="24.95" customHeight="1" thickTop="1" x14ac:dyDescent="0.25">
      <c r="B4" s="384" t="s">
        <v>200</v>
      </c>
      <c r="C4" s="384"/>
      <c r="D4" s="384"/>
      <c r="E4" s="384"/>
      <c r="F4" s="384"/>
      <c r="G4" s="384"/>
      <c r="H4" s="384"/>
      <c r="I4" s="384"/>
      <c r="J4" s="384"/>
      <c r="K4" s="384"/>
    </row>
    <row r="5" spans="2:13" ht="15.75" x14ac:dyDescent="0.25">
      <c r="B5" s="380" t="s">
        <v>177</v>
      </c>
      <c r="C5" s="380" t="s">
        <v>196</v>
      </c>
      <c r="D5" s="380" t="s">
        <v>111</v>
      </c>
      <c r="E5" s="380"/>
      <c r="F5" s="380" t="s">
        <v>131</v>
      </c>
      <c r="G5" s="380"/>
      <c r="H5" s="380" t="s">
        <v>143</v>
      </c>
      <c r="I5" s="380"/>
      <c r="J5" s="380" t="s">
        <v>189</v>
      </c>
      <c r="K5" s="380"/>
    </row>
    <row r="6" spans="2:13" ht="15.75" x14ac:dyDescent="0.25">
      <c r="B6" s="380"/>
      <c r="C6" s="380"/>
      <c r="D6" s="63" t="s">
        <v>191</v>
      </c>
      <c r="E6" s="63" t="s">
        <v>192</v>
      </c>
      <c r="F6" s="63" t="s">
        <v>191</v>
      </c>
      <c r="G6" s="63" t="s">
        <v>192</v>
      </c>
      <c r="H6" s="63" t="s">
        <v>191</v>
      </c>
      <c r="I6" s="63" t="s">
        <v>192</v>
      </c>
      <c r="J6" s="63" t="s">
        <v>98</v>
      </c>
      <c r="K6" s="63" t="s">
        <v>99</v>
      </c>
    </row>
    <row r="7" spans="2:13" x14ac:dyDescent="0.25">
      <c r="B7" s="61">
        <v>1</v>
      </c>
      <c r="C7" s="61">
        <v>2</v>
      </c>
      <c r="D7" s="61">
        <v>3</v>
      </c>
      <c r="E7" s="61">
        <v>4</v>
      </c>
      <c r="F7" s="61">
        <v>5</v>
      </c>
      <c r="G7" s="61">
        <v>6</v>
      </c>
      <c r="H7" s="61">
        <v>7</v>
      </c>
      <c r="I7" s="61">
        <v>8</v>
      </c>
      <c r="J7" s="61">
        <v>9</v>
      </c>
      <c r="K7" s="61">
        <v>10</v>
      </c>
    </row>
    <row r="8" spans="2:13" ht="15.75" x14ac:dyDescent="0.25">
      <c r="B8" s="65" t="s">
        <v>59</v>
      </c>
      <c r="C8" s="333" t="s">
        <v>197</v>
      </c>
      <c r="D8" s="68">
        <v>41619</v>
      </c>
      <c r="E8" s="71">
        <f>D8/D11*100</f>
        <v>3.2022005078094948</v>
      </c>
      <c r="F8" s="68">
        <v>66556</v>
      </c>
      <c r="G8" s="71">
        <f>F8/F11*100</f>
        <v>4.8129065382376446</v>
      </c>
      <c r="H8" s="68">
        <v>96556</v>
      </c>
      <c r="I8" s="71">
        <f>H8/H11*100</f>
        <v>6.1800230288359685</v>
      </c>
      <c r="J8" s="74">
        <f>F8/D8*100</f>
        <v>159.917345443187</v>
      </c>
      <c r="K8" s="74">
        <f>H8/F8*100</f>
        <v>145.07482420818559</v>
      </c>
    </row>
    <row r="9" spans="2:13" ht="15.75" x14ac:dyDescent="0.25">
      <c r="B9" s="65" t="s">
        <v>60</v>
      </c>
      <c r="C9" s="334" t="s">
        <v>198</v>
      </c>
      <c r="D9" s="68">
        <v>140547</v>
      </c>
      <c r="E9" s="71">
        <f>D9/D11*100</f>
        <v>10.813803185350466</v>
      </c>
      <c r="F9" s="68">
        <v>137373</v>
      </c>
      <c r="G9" s="71">
        <f>F9/F11*100</f>
        <v>9.9339414910349166</v>
      </c>
      <c r="H9" s="68">
        <v>363207</v>
      </c>
      <c r="I9" s="71">
        <f>H9/H11*100</f>
        <v>23.24689945973762</v>
      </c>
      <c r="J9" s="74">
        <f t="shared" ref="J9:J10" si="0">F9/D9*100</f>
        <v>97.741680718905428</v>
      </c>
      <c r="K9" s="74">
        <f t="shared" ref="K9:K10" si="1">H9/F9*100</f>
        <v>264.39475006005546</v>
      </c>
      <c r="M9" s="15"/>
    </row>
    <row r="10" spans="2:13" ht="15.75" x14ac:dyDescent="0.25">
      <c r="B10" s="65" t="s">
        <v>61</v>
      </c>
      <c r="C10" s="334" t="s">
        <v>199</v>
      </c>
      <c r="D10" s="68">
        <v>1117534</v>
      </c>
      <c r="E10" s="71">
        <f>D10/D11*100</f>
        <v>85.983996306840041</v>
      </c>
      <c r="F10" s="68">
        <v>1178936</v>
      </c>
      <c r="G10" s="71">
        <f>F10/F11*100</f>
        <v>85.25315197072743</v>
      </c>
      <c r="H10" s="68">
        <v>1102626</v>
      </c>
      <c r="I10" s="71">
        <f>H10/H11*100</f>
        <v>70.573077511426405</v>
      </c>
      <c r="J10" s="74">
        <f t="shared" si="0"/>
        <v>105.49441896174972</v>
      </c>
      <c r="K10" s="74">
        <f t="shared" si="1"/>
        <v>93.527214369567133</v>
      </c>
    </row>
    <row r="11" spans="2:13" ht="15.75" x14ac:dyDescent="0.25">
      <c r="B11" s="380" t="s">
        <v>179</v>
      </c>
      <c r="C11" s="380"/>
      <c r="D11" s="69">
        <f t="shared" ref="D11:I11" si="2">SUM(D8:D10)</f>
        <v>1299700</v>
      </c>
      <c r="E11" s="72">
        <f t="shared" si="2"/>
        <v>100</v>
      </c>
      <c r="F11" s="69">
        <f t="shared" si="2"/>
        <v>1382865</v>
      </c>
      <c r="G11" s="72">
        <f t="shared" si="2"/>
        <v>99.999999999999986</v>
      </c>
      <c r="H11" s="69">
        <f t="shared" si="2"/>
        <v>1562389</v>
      </c>
      <c r="I11" s="72">
        <f t="shared" si="2"/>
        <v>100</v>
      </c>
      <c r="J11" s="72">
        <f>F11/D11*100</f>
        <v>106.39878433484651</v>
      </c>
      <c r="K11" s="72">
        <f>H11/F11*100</f>
        <v>112.98203367646155</v>
      </c>
      <c r="M11" s="15"/>
    </row>
  </sheetData>
  <mergeCells count="8">
    <mergeCell ref="B11:C11"/>
    <mergeCell ref="B4:K4"/>
    <mergeCell ref="B5:B6"/>
    <mergeCell ref="C5:C6"/>
    <mergeCell ref="D5:E5"/>
    <mergeCell ref="F5:G5"/>
    <mergeCell ref="H5:I5"/>
    <mergeCell ref="J5:K5"/>
  </mergeCells>
  <pageMargins left="0.7" right="0.7" top="0.75" bottom="0.75" header="0.3" footer="0.3"/>
  <pageSetup paperSize="9" scale="73" fitToHeight="0" orientation="landscape" r:id="rId1"/>
  <ignoredErrors>
    <ignoredError sqref="D11:H11" formulaRange="1"/>
    <ignoredError sqref="I8:I10" evalError="1"/>
    <ignoredError sqref="I11" evalError="1" formulaRange="1"/>
  </ignoredErrors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N16"/>
  <sheetViews>
    <sheetView workbookViewId="0">
      <selection activeCell="B11" sqref="B11"/>
    </sheetView>
  </sheetViews>
  <sheetFormatPr defaultRowHeight="15" x14ac:dyDescent="0.25"/>
  <cols>
    <col min="2" max="2" width="7" customWidth="1"/>
    <col min="3" max="3" width="14.28515625" customWidth="1"/>
    <col min="4" max="4" width="15.5703125" customWidth="1"/>
    <col min="5" max="5" width="15" customWidth="1"/>
    <col min="6" max="6" width="12.28515625" customWidth="1"/>
    <col min="7" max="7" width="15.5703125" customWidth="1"/>
    <col min="8" max="8" width="14.140625" customWidth="1"/>
    <col min="9" max="9" width="15.85546875" customWidth="1"/>
    <col min="10" max="10" width="14.28515625" customWidth="1"/>
    <col min="11" max="12" width="15.140625" customWidth="1"/>
    <col min="13" max="13" width="13.42578125" customWidth="1"/>
    <col min="14" max="14" width="19.85546875" customWidth="1"/>
  </cols>
  <sheetData>
    <row r="1" spans="1:14" x14ac:dyDescent="0.25">
      <c r="A1" s="52"/>
    </row>
    <row r="2" spans="1:14" ht="15.75" x14ac:dyDescent="0.25">
      <c r="B2" s="3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6.5" thickBot="1" x14ac:dyDescent="0.3">
      <c r="B3" s="242" t="s">
        <v>44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231" t="s">
        <v>188</v>
      </c>
    </row>
    <row r="4" spans="1:14" ht="24.95" customHeight="1" thickTop="1" x14ac:dyDescent="0.25">
      <c r="B4" s="414" t="s">
        <v>603</v>
      </c>
      <c r="C4" s="414"/>
      <c r="D4" s="414"/>
      <c r="E4" s="414"/>
      <c r="F4" s="414"/>
      <c r="G4" s="414"/>
      <c r="H4" s="414"/>
      <c r="I4" s="414"/>
      <c r="J4" s="414"/>
      <c r="K4" s="414"/>
      <c r="L4" s="414"/>
      <c r="M4" s="414"/>
      <c r="N4" s="414"/>
    </row>
    <row r="5" spans="1:14" ht="15.75" customHeight="1" x14ac:dyDescent="0.25">
      <c r="B5" s="380" t="s">
        <v>177</v>
      </c>
      <c r="C5" s="420" t="s">
        <v>606</v>
      </c>
      <c r="D5" s="420" t="s">
        <v>607</v>
      </c>
      <c r="E5" s="420" t="s">
        <v>608</v>
      </c>
      <c r="F5" s="420" t="s">
        <v>609</v>
      </c>
      <c r="G5" s="380" t="s">
        <v>610</v>
      </c>
      <c r="H5" s="380"/>
      <c r="I5" s="420" t="s">
        <v>613</v>
      </c>
      <c r="J5" s="380" t="s">
        <v>611</v>
      </c>
      <c r="K5" s="380"/>
      <c r="L5" s="380"/>
      <c r="M5" s="380"/>
      <c r="N5" s="420" t="s">
        <v>618</v>
      </c>
    </row>
    <row r="6" spans="1:14" ht="15" customHeight="1" x14ac:dyDescent="0.25">
      <c r="B6" s="380"/>
      <c r="C6" s="420"/>
      <c r="D6" s="420"/>
      <c r="E6" s="420"/>
      <c r="F6" s="420"/>
      <c r="G6" s="420" t="s">
        <v>607</v>
      </c>
      <c r="H6" s="420" t="s">
        <v>612</v>
      </c>
      <c r="I6" s="420"/>
      <c r="J6" s="420" t="s">
        <v>614</v>
      </c>
      <c r="K6" s="420" t="s">
        <v>615</v>
      </c>
      <c r="L6" s="420" t="s">
        <v>616</v>
      </c>
      <c r="M6" s="420" t="s">
        <v>617</v>
      </c>
      <c r="N6" s="420"/>
    </row>
    <row r="7" spans="1:14" ht="29.25" customHeight="1" x14ac:dyDescent="0.25">
      <c r="B7" s="380"/>
      <c r="C7" s="420"/>
      <c r="D7" s="420"/>
      <c r="E7" s="420"/>
      <c r="F7" s="420"/>
      <c r="G7" s="420"/>
      <c r="H7" s="420"/>
      <c r="I7" s="420"/>
      <c r="J7" s="420"/>
      <c r="K7" s="420"/>
      <c r="L7" s="420"/>
      <c r="M7" s="420"/>
      <c r="N7" s="420"/>
    </row>
    <row r="8" spans="1:14" s="41" customFormat="1" ht="12.75" x14ac:dyDescent="0.2">
      <c r="B8" s="118">
        <v>1</v>
      </c>
      <c r="C8" s="118">
        <v>2</v>
      </c>
      <c r="D8" s="118">
        <v>3</v>
      </c>
      <c r="E8" s="118">
        <v>4</v>
      </c>
      <c r="F8" s="61">
        <v>5</v>
      </c>
      <c r="G8" s="118">
        <v>6</v>
      </c>
      <c r="H8" s="118">
        <v>7</v>
      </c>
      <c r="I8" s="118">
        <v>8</v>
      </c>
      <c r="J8" s="118" t="s">
        <v>114</v>
      </c>
      <c r="K8" s="118" t="s">
        <v>115</v>
      </c>
      <c r="L8" s="118" t="s">
        <v>116</v>
      </c>
      <c r="M8" s="118">
        <v>12</v>
      </c>
      <c r="N8" s="118" t="s">
        <v>117</v>
      </c>
    </row>
    <row r="9" spans="1:14" ht="15.95" customHeight="1" x14ac:dyDescent="0.25">
      <c r="B9" s="100" t="s">
        <v>59</v>
      </c>
      <c r="C9" s="100">
        <v>0</v>
      </c>
      <c r="D9" s="237">
        <v>0</v>
      </c>
      <c r="E9" s="217">
        <v>586918</v>
      </c>
      <c r="F9" s="73">
        <f>E9/E15*100</f>
        <v>97.463437801502167</v>
      </c>
      <c r="G9" s="237">
        <v>0</v>
      </c>
      <c r="H9" s="219">
        <v>313</v>
      </c>
      <c r="I9" s="219">
        <v>421</v>
      </c>
      <c r="J9" s="217">
        <f>E9*D9</f>
        <v>0</v>
      </c>
      <c r="K9" s="219">
        <f>H9*G9</f>
        <v>0</v>
      </c>
      <c r="L9" s="219">
        <f>I9*D9</f>
        <v>0</v>
      </c>
      <c r="M9" s="67">
        <v>171</v>
      </c>
      <c r="N9" s="217">
        <f t="shared" ref="N9:N14" si="0">J9+K9+L9+M9</f>
        <v>171</v>
      </c>
    </row>
    <row r="10" spans="1:14" ht="15.95" customHeight="1" x14ac:dyDescent="0.25">
      <c r="B10" s="100" t="s">
        <v>60</v>
      </c>
      <c r="C10" s="100" t="s">
        <v>45</v>
      </c>
      <c r="D10" s="237">
        <v>0.02</v>
      </c>
      <c r="E10" s="217">
        <v>4184</v>
      </c>
      <c r="F10" s="73">
        <f>E10/E15*100</f>
        <v>0.69479386176856928</v>
      </c>
      <c r="G10" s="237">
        <v>0.02</v>
      </c>
      <c r="H10" s="219">
        <v>124</v>
      </c>
      <c r="I10" s="219">
        <v>0</v>
      </c>
      <c r="J10" s="217">
        <f t="shared" ref="J10:J14" si="1">E10*D10</f>
        <v>83.68</v>
      </c>
      <c r="K10" s="217">
        <f t="shared" ref="K10:K14" si="2">H10*G10</f>
        <v>2.48</v>
      </c>
      <c r="L10" s="219">
        <f t="shared" ref="L10:L14" si="3">I10*D10</f>
        <v>0</v>
      </c>
      <c r="M10" s="67">
        <v>26</v>
      </c>
      <c r="N10" s="217">
        <f t="shared" si="0"/>
        <v>112.16000000000001</v>
      </c>
    </row>
    <row r="11" spans="1:14" ht="15.95" customHeight="1" x14ac:dyDescent="0.25">
      <c r="B11" s="100" t="s">
        <v>61</v>
      </c>
      <c r="C11" s="100" t="s">
        <v>46</v>
      </c>
      <c r="D11" s="237">
        <v>0.15</v>
      </c>
      <c r="E11" s="217">
        <v>3679</v>
      </c>
      <c r="F11" s="73">
        <f>E11/E15*100</f>
        <v>0.61093370397862479</v>
      </c>
      <c r="G11" s="237">
        <v>1</v>
      </c>
      <c r="H11" s="219">
        <v>87</v>
      </c>
      <c r="I11" s="219">
        <v>0</v>
      </c>
      <c r="J11" s="217">
        <f t="shared" si="1"/>
        <v>551.85</v>
      </c>
      <c r="K11" s="219">
        <f t="shared" si="2"/>
        <v>87</v>
      </c>
      <c r="L11" s="219">
        <f t="shared" si="3"/>
        <v>0</v>
      </c>
      <c r="M11" s="67">
        <v>56</v>
      </c>
      <c r="N11" s="217">
        <f t="shared" si="0"/>
        <v>694.85</v>
      </c>
    </row>
    <row r="12" spans="1:14" ht="15.95" customHeight="1" x14ac:dyDescent="0.25">
      <c r="B12" s="100" t="s">
        <v>62</v>
      </c>
      <c r="C12" s="100" t="s">
        <v>47</v>
      </c>
      <c r="D12" s="237">
        <v>0.5</v>
      </c>
      <c r="E12" s="217">
        <v>2714</v>
      </c>
      <c r="F12" s="73">
        <f>E12/E15*100</f>
        <v>0.45068607572655278</v>
      </c>
      <c r="G12" s="237">
        <v>1</v>
      </c>
      <c r="H12" s="219">
        <v>116</v>
      </c>
      <c r="I12" s="219">
        <v>0</v>
      </c>
      <c r="J12" s="217">
        <f t="shared" si="1"/>
        <v>1357</v>
      </c>
      <c r="K12" s="219">
        <f t="shared" si="2"/>
        <v>116</v>
      </c>
      <c r="L12" s="219">
        <f t="shared" si="3"/>
        <v>0</v>
      </c>
      <c r="M12" s="67">
        <v>61</v>
      </c>
      <c r="N12" s="217">
        <f t="shared" si="0"/>
        <v>1534</v>
      </c>
    </row>
    <row r="13" spans="1:14" ht="15.95" customHeight="1" x14ac:dyDescent="0.25">
      <c r="B13" s="100" t="s">
        <v>63</v>
      </c>
      <c r="C13" s="100" t="s">
        <v>48</v>
      </c>
      <c r="D13" s="237">
        <v>0.8</v>
      </c>
      <c r="E13" s="217">
        <v>1703</v>
      </c>
      <c r="F13" s="73">
        <f>E13/E15*100</f>
        <v>0.28279970042826802</v>
      </c>
      <c r="G13" s="237">
        <v>1</v>
      </c>
      <c r="H13" s="219">
        <v>71</v>
      </c>
      <c r="I13" s="219">
        <v>0</v>
      </c>
      <c r="J13" s="217">
        <f>E13*D13</f>
        <v>1362.4</v>
      </c>
      <c r="K13" s="219">
        <f t="shared" si="2"/>
        <v>71</v>
      </c>
      <c r="L13" s="219">
        <f t="shared" si="3"/>
        <v>0</v>
      </c>
      <c r="M13" s="67">
        <v>39</v>
      </c>
      <c r="N13" s="217">
        <f t="shared" si="0"/>
        <v>1472.4</v>
      </c>
    </row>
    <row r="14" spans="1:14" ht="15.95" customHeight="1" x14ac:dyDescent="0.25">
      <c r="B14" s="100" t="s">
        <v>64</v>
      </c>
      <c r="C14" s="100" t="s">
        <v>49</v>
      </c>
      <c r="D14" s="237">
        <v>1</v>
      </c>
      <c r="E14" s="217">
        <v>2995</v>
      </c>
      <c r="F14" s="73">
        <f>E14/E15*100</f>
        <v>0.49734885659580902</v>
      </c>
      <c r="G14" s="237">
        <v>1</v>
      </c>
      <c r="H14" s="219">
        <v>187</v>
      </c>
      <c r="I14" s="219">
        <v>0</v>
      </c>
      <c r="J14" s="217">
        <f t="shared" si="1"/>
        <v>2995</v>
      </c>
      <c r="K14" s="219">
        <f t="shared" si="2"/>
        <v>187</v>
      </c>
      <c r="L14" s="219">
        <f t="shared" si="3"/>
        <v>0</v>
      </c>
      <c r="M14" s="67">
        <v>1</v>
      </c>
      <c r="N14" s="217">
        <f t="shared" si="0"/>
        <v>3183</v>
      </c>
    </row>
    <row r="15" spans="1:14" ht="15.95" customHeight="1" x14ac:dyDescent="0.25">
      <c r="B15" s="385" t="s">
        <v>179</v>
      </c>
      <c r="C15" s="385"/>
      <c r="D15" s="385"/>
      <c r="E15" s="228">
        <f>SUM(E9:E14)</f>
        <v>602193</v>
      </c>
      <c r="F15" s="209">
        <f>SUM(F9:F14)</f>
        <v>100</v>
      </c>
      <c r="G15" s="238"/>
      <c r="H15" s="239">
        <f t="shared" ref="H15:M15" si="4">SUM(H9:H14)</f>
        <v>898</v>
      </c>
      <c r="I15" s="239">
        <f t="shared" si="4"/>
        <v>421</v>
      </c>
      <c r="J15" s="228">
        <f>SUM(J9:J14)</f>
        <v>6349.93</v>
      </c>
      <c r="K15" s="240">
        <f>SUM(K9:K14)</f>
        <v>463.48</v>
      </c>
      <c r="L15" s="239">
        <f t="shared" si="4"/>
        <v>0</v>
      </c>
      <c r="M15" s="239">
        <f t="shared" si="4"/>
        <v>354</v>
      </c>
      <c r="N15" s="177">
        <f>J15+K15+L15+M15</f>
        <v>7167.41</v>
      </c>
    </row>
    <row r="16" spans="1:14" ht="15.95" customHeight="1" x14ac:dyDescent="0.25">
      <c r="B16" s="100" t="s">
        <v>65</v>
      </c>
      <c r="C16" s="100" t="s">
        <v>604</v>
      </c>
      <c r="D16" s="100" t="s">
        <v>605</v>
      </c>
      <c r="E16" s="217">
        <v>1983</v>
      </c>
      <c r="F16" s="65" t="s">
        <v>92</v>
      </c>
      <c r="G16" s="237" t="s">
        <v>23</v>
      </c>
      <c r="H16" s="219">
        <v>154</v>
      </c>
      <c r="I16" s="241" t="s">
        <v>23</v>
      </c>
      <c r="J16" s="241" t="s">
        <v>23</v>
      </c>
      <c r="K16" s="241" t="s">
        <v>23</v>
      </c>
      <c r="L16" s="241" t="s">
        <v>23</v>
      </c>
      <c r="M16" s="241" t="s">
        <v>23</v>
      </c>
      <c r="N16" s="241" t="s">
        <v>23</v>
      </c>
    </row>
  </sheetData>
  <mergeCells count="17">
    <mergeCell ref="M6:M7"/>
    <mergeCell ref="B15:D15"/>
    <mergeCell ref="B4:N4"/>
    <mergeCell ref="B5:B7"/>
    <mergeCell ref="C5:C7"/>
    <mergeCell ref="D5:D7"/>
    <mergeCell ref="E5:E7"/>
    <mergeCell ref="F5:F7"/>
    <mergeCell ref="G5:H5"/>
    <mergeCell ref="I5:I7"/>
    <mergeCell ref="J5:M5"/>
    <mergeCell ref="N5:N7"/>
    <mergeCell ref="G6:G7"/>
    <mergeCell ref="H6:H7"/>
    <mergeCell ref="J6:J7"/>
    <mergeCell ref="K6:K7"/>
    <mergeCell ref="L6:L7"/>
  </mergeCells>
  <pageMargins left="0.7" right="0.7" top="0.75" bottom="0.75" header="0.3" footer="0.3"/>
  <ignoredErrors>
    <ignoredError sqref="E15 H15:I15 M15" formulaRange="1"/>
  </ignoredErrors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B3:O11"/>
  <sheetViews>
    <sheetView topLeftCell="B1" workbookViewId="0">
      <selection activeCell="C13" sqref="C13"/>
    </sheetView>
  </sheetViews>
  <sheetFormatPr defaultRowHeight="15" x14ac:dyDescent="0.25"/>
  <cols>
    <col min="2" max="2" width="7.28515625" customWidth="1"/>
    <col min="3" max="3" width="41.85546875" customWidth="1"/>
    <col min="4" max="15" width="12.7109375" customWidth="1"/>
  </cols>
  <sheetData>
    <row r="3" spans="2:15" ht="16.5" thickBot="1" x14ac:dyDescent="0.3">
      <c r="O3" s="231" t="s">
        <v>188</v>
      </c>
    </row>
    <row r="4" spans="2:15" ht="24.95" customHeight="1" thickTop="1" x14ac:dyDescent="0.25">
      <c r="B4" s="421" t="s">
        <v>620</v>
      </c>
      <c r="C4" s="421"/>
      <c r="D4" s="421"/>
      <c r="E4" s="421"/>
      <c r="F4" s="421"/>
      <c r="G4" s="421"/>
      <c r="H4" s="421"/>
      <c r="I4" s="421"/>
      <c r="J4" s="421"/>
      <c r="K4" s="421"/>
      <c r="L4" s="421"/>
      <c r="M4" s="421"/>
      <c r="N4" s="421"/>
      <c r="O4" s="421"/>
    </row>
    <row r="5" spans="2:15" ht="15.75" x14ac:dyDescent="0.25">
      <c r="B5" s="380" t="s">
        <v>177</v>
      </c>
      <c r="C5" s="380" t="s">
        <v>178</v>
      </c>
      <c r="D5" s="380" t="s">
        <v>136</v>
      </c>
      <c r="E5" s="380"/>
      <c r="F5" s="380"/>
      <c r="G5" s="380"/>
      <c r="H5" s="380"/>
      <c r="I5" s="380"/>
      <c r="J5" s="380" t="s">
        <v>146</v>
      </c>
      <c r="K5" s="380"/>
      <c r="L5" s="380"/>
      <c r="M5" s="380"/>
      <c r="N5" s="380"/>
      <c r="O5" s="380"/>
    </row>
    <row r="6" spans="2:15" ht="15.75" x14ac:dyDescent="0.25">
      <c r="B6" s="380"/>
      <c r="C6" s="380"/>
      <c r="D6" s="380" t="s">
        <v>191</v>
      </c>
      <c r="E6" s="380"/>
      <c r="F6" s="380"/>
      <c r="G6" s="380" t="s">
        <v>621</v>
      </c>
      <c r="H6" s="380"/>
      <c r="I6" s="380"/>
      <c r="J6" s="380" t="s">
        <v>191</v>
      </c>
      <c r="K6" s="380"/>
      <c r="L6" s="380"/>
      <c r="M6" s="380" t="s">
        <v>621</v>
      </c>
      <c r="N6" s="380"/>
      <c r="O6" s="380"/>
    </row>
    <row r="7" spans="2:15" ht="15.75" x14ac:dyDescent="0.25">
      <c r="B7" s="380"/>
      <c r="C7" s="380"/>
      <c r="D7" s="63" t="s">
        <v>577</v>
      </c>
      <c r="E7" s="63" t="s">
        <v>578</v>
      </c>
      <c r="F7" s="63" t="s">
        <v>179</v>
      </c>
      <c r="G7" s="63" t="s">
        <v>577</v>
      </c>
      <c r="H7" s="63" t="s">
        <v>578</v>
      </c>
      <c r="I7" s="63" t="s">
        <v>179</v>
      </c>
      <c r="J7" s="63" t="s">
        <v>577</v>
      </c>
      <c r="K7" s="63" t="s">
        <v>578</v>
      </c>
      <c r="L7" s="63" t="s">
        <v>179</v>
      </c>
      <c r="M7" s="63" t="s">
        <v>577</v>
      </c>
      <c r="N7" s="63" t="s">
        <v>578</v>
      </c>
      <c r="O7" s="63" t="s">
        <v>179</v>
      </c>
    </row>
    <row r="8" spans="2:15" ht="15.75" x14ac:dyDescent="0.25">
      <c r="B8" s="63">
        <v>1</v>
      </c>
      <c r="C8" s="63">
        <v>2</v>
      </c>
      <c r="D8" s="63">
        <v>3</v>
      </c>
      <c r="E8" s="63">
        <v>4</v>
      </c>
      <c r="F8" s="63">
        <v>5</v>
      </c>
      <c r="G8" s="63">
        <v>6</v>
      </c>
      <c r="H8" s="63">
        <v>7</v>
      </c>
      <c r="I8" s="63">
        <v>8</v>
      </c>
      <c r="J8" s="63">
        <v>9</v>
      </c>
      <c r="K8" s="63">
        <v>10</v>
      </c>
      <c r="L8" s="63">
        <v>11</v>
      </c>
      <c r="M8" s="63">
        <v>12</v>
      </c>
      <c r="N8" s="63">
        <v>13</v>
      </c>
      <c r="O8" s="63">
        <v>14</v>
      </c>
    </row>
    <row r="9" spans="2:15" ht="20.100000000000001" customHeight="1" x14ac:dyDescent="0.25">
      <c r="B9" s="65" t="s">
        <v>59</v>
      </c>
      <c r="C9" s="70" t="s">
        <v>619</v>
      </c>
      <c r="D9" s="68">
        <v>13353</v>
      </c>
      <c r="E9" s="68">
        <v>6884</v>
      </c>
      <c r="F9" s="68">
        <f>D9+E9</f>
        <v>20237</v>
      </c>
      <c r="G9" s="67">
        <v>8</v>
      </c>
      <c r="H9" s="67">
        <v>2</v>
      </c>
      <c r="I9" s="67">
        <f>G9+H9</f>
        <v>10</v>
      </c>
      <c r="J9" s="68">
        <v>13821</v>
      </c>
      <c r="K9" s="68">
        <v>5353</v>
      </c>
      <c r="L9" s="68">
        <f>J9+K9</f>
        <v>19174</v>
      </c>
      <c r="M9" s="67">
        <v>8</v>
      </c>
      <c r="N9" s="67">
        <v>2</v>
      </c>
      <c r="O9" s="67">
        <f>M9+N9</f>
        <v>10</v>
      </c>
    </row>
    <row r="10" spans="2:15" ht="20.100000000000001" customHeight="1" x14ac:dyDescent="0.25">
      <c r="B10" s="65" t="s">
        <v>60</v>
      </c>
      <c r="C10" s="370" t="s">
        <v>622</v>
      </c>
      <c r="D10" s="67">
        <v>124</v>
      </c>
      <c r="E10" s="68">
        <v>5932</v>
      </c>
      <c r="F10" s="68">
        <f>D10+E10</f>
        <v>6056</v>
      </c>
      <c r="G10" s="67">
        <v>2</v>
      </c>
      <c r="H10" s="67">
        <v>1</v>
      </c>
      <c r="I10" s="67">
        <f>G10+H10</f>
        <v>3</v>
      </c>
      <c r="J10" s="67">
        <v>396</v>
      </c>
      <c r="K10" s="68">
        <v>5510</v>
      </c>
      <c r="L10" s="68">
        <f>J10+K10</f>
        <v>5906</v>
      </c>
      <c r="M10" s="67">
        <v>2</v>
      </c>
      <c r="N10" s="67">
        <v>1</v>
      </c>
      <c r="O10" s="67">
        <f>M10+N10</f>
        <v>3</v>
      </c>
    </row>
    <row r="11" spans="2:15" ht="15.75" x14ac:dyDescent="0.25">
      <c r="B11" s="283"/>
      <c r="C11" s="283" t="s">
        <v>179</v>
      </c>
      <c r="D11" s="69">
        <f>D9-D10</f>
        <v>13229</v>
      </c>
      <c r="E11" s="69">
        <f>E9-E10</f>
        <v>952</v>
      </c>
      <c r="F11" s="69">
        <f>F9-F10</f>
        <v>14181</v>
      </c>
      <c r="G11" s="284">
        <f>G9+G10</f>
        <v>10</v>
      </c>
      <c r="H11" s="284">
        <f t="shared" ref="H11:I11" si="0">H9+H10</f>
        <v>3</v>
      </c>
      <c r="I11" s="284">
        <f t="shared" si="0"/>
        <v>13</v>
      </c>
      <c r="J11" s="69">
        <f>J9-J10</f>
        <v>13425</v>
      </c>
      <c r="K11" s="69">
        <f>K9-K10</f>
        <v>-157</v>
      </c>
      <c r="L11" s="69">
        <f>L9-L10</f>
        <v>13268</v>
      </c>
      <c r="M11" s="284">
        <f>M9+M10</f>
        <v>10</v>
      </c>
      <c r="N11" s="284">
        <f t="shared" ref="N11:O11" si="1">N9+N10</f>
        <v>3</v>
      </c>
      <c r="O11" s="284">
        <f t="shared" si="1"/>
        <v>13</v>
      </c>
    </row>
  </sheetData>
  <mergeCells count="9">
    <mergeCell ref="B4:O4"/>
    <mergeCell ref="B5:B7"/>
    <mergeCell ref="C5:C7"/>
    <mergeCell ref="D5:I5"/>
    <mergeCell ref="J5:O5"/>
    <mergeCell ref="D6:F6"/>
    <mergeCell ref="G6:I6"/>
    <mergeCell ref="J6:L6"/>
    <mergeCell ref="M6:O6"/>
  </mergeCells>
  <pageMargins left="0.7" right="0.7" top="0.75" bottom="0.75" header="0.3" footer="0.3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B3:L23"/>
  <sheetViews>
    <sheetView topLeftCell="A13" workbookViewId="0">
      <selection activeCell="C30" sqref="C30"/>
    </sheetView>
  </sheetViews>
  <sheetFormatPr defaultRowHeight="15" x14ac:dyDescent="0.25"/>
  <cols>
    <col min="2" max="2" width="7.140625" customWidth="1"/>
    <col min="3" max="3" width="49.7109375" customWidth="1"/>
    <col min="4" max="4" width="11.42578125" customWidth="1"/>
    <col min="5" max="5" width="12.28515625" customWidth="1"/>
    <col min="6" max="6" width="11.42578125" customWidth="1"/>
    <col min="8" max="8" width="10.140625" customWidth="1"/>
    <col min="9" max="9" width="12.140625" customWidth="1"/>
    <col min="12" max="12" width="10.7109375" customWidth="1"/>
  </cols>
  <sheetData>
    <row r="3" spans="2:12" ht="16.5" thickBot="1" x14ac:dyDescent="0.3">
      <c r="B3" s="88"/>
      <c r="C3" s="88"/>
      <c r="D3" s="88"/>
      <c r="E3" s="88"/>
      <c r="F3" s="88"/>
      <c r="G3" s="88"/>
      <c r="H3" s="88"/>
      <c r="I3" s="88"/>
      <c r="J3" s="88"/>
      <c r="K3" s="88"/>
      <c r="L3" s="247" t="s">
        <v>188</v>
      </c>
    </row>
    <row r="4" spans="2:12" ht="24.95" customHeight="1" thickTop="1" x14ac:dyDescent="0.25">
      <c r="B4" s="404" t="s">
        <v>623</v>
      </c>
      <c r="C4" s="404"/>
      <c r="D4" s="404"/>
      <c r="E4" s="404"/>
      <c r="F4" s="404"/>
      <c r="G4" s="404"/>
      <c r="H4" s="404"/>
      <c r="I4" s="404"/>
      <c r="J4" s="404"/>
      <c r="K4" s="404"/>
      <c r="L4" s="404"/>
    </row>
    <row r="5" spans="2:12" ht="15.75" x14ac:dyDescent="0.25">
      <c r="B5" s="380" t="s">
        <v>177</v>
      </c>
      <c r="C5" s="420" t="s">
        <v>405</v>
      </c>
      <c r="D5" s="385" t="s">
        <v>136</v>
      </c>
      <c r="E5" s="385"/>
      <c r="F5" s="385"/>
      <c r="G5" s="385"/>
      <c r="H5" s="385" t="s">
        <v>146</v>
      </c>
      <c r="I5" s="385"/>
      <c r="J5" s="385"/>
      <c r="K5" s="385"/>
      <c r="L5" s="191" t="s">
        <v>189</v>
      </c>
    </row>
    <row r="6" spans="2:12" ht="15.75" x14ac:dyDescent="0.25">
      <c r="B6" s="380"/>
      <c r="C6" s="420"/>
      <c r="D6" s="385" t="s">
        <v>577</v>
      </c>
      <c r="E6" s="380" t="s">
        <v>578</v>
      </c>
      <c r="F6" s="380" t="s">
        <v>179</v>
      </c>
      <c r="G6" s="63" t="s">
        <v>6</v>
      </c>
      <c r="H6" s="385" t="s">
        <v>577</v>
      </c>
      <c r="I6" s="380" t="s">
        <v>578</v>
      </c>
      <c r="J6" s="380" t="s">
        <v>179</v>
      </c>
      <c r="K6" s="63" t="s">
        <v>6</v>
      </c>
      <c r="L6" s="380" t="s">
        <v>110</v>
      </c>
    </row>
    <row r="7" spans="2:12" ht="15.75" x14ac:dyDescent="0.25">
      <c r="B7" s="380"/>
      <c r="C7" s="420"/>
      <c r="D7" s="385"/>
      <c r="E7" s="380"/>
      <c r="F7" s="380"/>
      <c r="G7" s="63" t="s">
        <v>625</v>
      </c>
      <c r="H7" s="385"/>
      <c r="I7" s="380"/>
      <c r="J7" s="380"/>
      <c r="K7" s="63" t="s">
        <v>625</v>
      </c>
      <c r="L7" s="380"/>
    </row>
    <row r="8" spans="2:12" x14ac:dyDescent="0.25">
      <c r="B8" s="61">
        <v>1</v>
      </c>
      <c r="C8" s="118">
        <v>2</v>
      </c>
      <c r="D8" s="118">
        <v>3</v>
      </c>
      <c r="E8" s="118">
        <v>4</v>
      </c>
      <c r="F8" s="61" t="s">
        <v>42</v>
      </c>
      <c r="G8" s="61">
        <v>6</v>
      </c>
      <c r="H8" s="118">
        <v>7</v>
      </c>
      <c r="I8" s="118">
        <v>8</v>
      </c>
      <c r="J8" s="61" t="s">
        <v>43</v>
      </c>
      <c r="K8" s="61">
        <v>10</v>
      </c>
      <c r="L8" s="118">
        <v>11</v>
      </c>
    </row>
    <row r="9" spans="2:12" ht="15.75" x14ac:dyDescent="0.25">
      <c r="B9" s="159" t="s">
        <v>59</v>
      </c>
      <c r="C9" s="371" t="s">
        <v>626</v>
      </c>
      <c r="D9" s="219"/>
      <c r="E9" s="100"/>
      <c r="F9" s="65"/>
      <c r="G9" s="65"/>
      <c r="H9" s="100"/>
      <c r="I9" s="100"/>
      <c r="J9" s="65"/>
      <c r="K9" s="65"/>
      <c r="L9" s="100"/>
    </row>
    <row r="10" spans="2:12" ht="31.5" x14ac:dyDescent="0.25">
      <c r="B10" s="65" t="s">
        <v>12</v>
      </c>
      <c r="C10" s="340" t="s">
        <v>627</v>
      </c>
      <c r="D10" s="217">
        <v>15</v>
      </c>
      <c r="E10" s="217">
        <v>3</v>
      </c>
      <c r="F10" s="68">
        <f>D10+E10</f>
        <v>18</v>
      </c>
      <c r="G10" s="73">
        <f>F10/F$23*100</f>
        <v>1.5056335789746635E-2</v>
      </c>
      <c r="H10" s="217">
        <v>3</v>
      </c>
      <c r="I10" s="217">
        <v>2</v>
      </c>
      <c r="J10" s="68">
        <f>H10+I10</f>
        <v>5</v>
      </c>
      <c r="K10" s="73">
        <f>J10/J$23*100</f>
        <v>3.9681909810955381E-3</v>
      </c>
      <c r="L10" s="243">
        <f>J10/F10*100</f>
        <v>27.777777777777779</v>
      </c>
    </row>
    <row r="11" spans="2:12" ht="15.75" x14ac:dyDescent="0.25">
      <c r="B11" s="65" t="s">
        <v>29</v>
      </c>
      <c r="C11" s="341" t="s">
        <v>628</v>
      </c>
      <c r="D11" s="217">
        <v>11</v>
      </c>
      <c r="E11" s="217">
        <v>0</v>
      </c>
      <c r="F11" s="68">
        <f t="shared" ref="F11:F15" si="0">D11+E11</f>
        <v>11</v>
      </c>
      <c r="G11" s="73">
        <f t="shared" ref="G11:G22" si="1">F11/F$23*100</f>
        <v>9.2010940937340552E-3</v>
      </c>
      <c r="H11" s="217">
        <v>14</v>
      </c>
      <c r="I11" s="217">
        <v>0</v>
      </c>
      <c r="J11" s="68">
        <f t="shared" ref="J11:J15" si="2">H11+I11</f>
        <v>14</v>
      </c>
      <c r="K11" s="73">
        <f t="shared" ref="K11:K15" si="3">J11/J$23*100</f>
        <v>1.1110934747067508E-2</v>
      </c>
      <c r="L11" s="243">
        <f t="shared" ref="L11:L23" si="4">J11/F11*100</f>
        <v>127.27272727272727</v>
      </c>
    </row>
    <row r="12" spans="2:12" ht="15.75" x14ac:dyDescent="0.25">
      <c r="B12" s="65" t="s">
        <v>75</v>
      </c>
      <c r="C12" s="341" t="s">
        <v>629</v>
      </c>
      <c r="D12" s="217">
        <v>72800</v>
      </c>
      <c r="E12" s="217">
        <v>29332</v>
      </c>
      <c r="F12" s="68">
        <f t="shared" si="0"/>
        <v>102132</v>
      </c>
      <c r="G12" s="73">
        <f t="shared" si="1"/>
        <v>85.429649271022413</v>
      </c>
      <c r="H12" s="217">
        <v>77477</v>
      </c>
      <c r="I12" s="217">
        <v>29832</v>
      </c>
      <c r="J12" s="68">
        <f t="shared" si="2"/>
        <v>107309</v>
      </c>
      <c r="K12" s="73">
        <f t="shared" si="3"/>
        <v>85.16452119807623</v>
      </c>
      <c r="L12" s="243">
        <f t="shared" si="4"/>
        <v>105.06893040379117</v>
      </c>
    </row>
    <row r="13" spans="2:12" ht="15.75" x14ac:dyDescent="0.25">
      <c r="B13" s="65" t="s">
        <v>76</v>
      </c>
      <c r="C13" s="341" t="s">
        <v>630</v>
      </c>
      <c r="D13" s="217">
        <v>4317</v>
      </c>
      <c r="E13" s="217">
        <v>1521</v>
      </c>
      <c r="F13" s="68">
        <f t="shared" si="0"/>
        <v>5838</v>
      </c>
      <c r="G13" s="73">
        <f t="shared" si="1"/>
        <v>4.8832715744744917</v>
      </c>
      <c r="H13" s="217">
        <v>5059</v>
      </c>
      <c r="I13" s="217">
        <v>1460</v>
      </c>
      <c r="J13" s="68">
        <f t="shared" si="2"/>
        <v>6519</v>
      </c>
      <c r="K13" s="73">
        <f t="shared" si="3"/>
        <v>5.1737274011523633</v>
      </c>
      <c r="L13" s="243">
        <f t="shared" si="4"/>
        <v>111.66495375128468</v>
      </c>
    </row>
    <row r="14" spans="2:12" ht="15.75" x14ac:dyDescent="0.25">
      <c r="B14" s="65" t="s">
        <v>77</v>
      </c>
      <c r="C14" s="341" t="s">
        <v>631</v>
      </c>
      <c r="D14" s="217">
        <v>466</v>
      </c>
      <c r="E14" s="217">
        <v>249</v>
      </c>
      <c r="F14" s="68">
        <f t="shared" si="0"/>
        <v>715</v>
      </c>
      <c r="G14" s="73">
        <f t="shared" si="1"/>
        <v>0.59807111609271357</v>
      </c>
      <c r="H14" s="217">
        <v>597</v>
      </c>
      <c r="I14" s="217">
        <v>266</v>
      </c>
      <c r="J14" s="68">
        <f t="shared" si="2"/>
        <v>863</v>
      </c>
      <c r="K14" s="73">
        <f t="shared" si="3"/>
        <v>0.68490976333708997</v>
      </c>
      <c r="L14" s="243">
        <f t="shared" si="4"/>
        <v>120.69930069930071</v>
      </c>
    </row>
    <row r="15" spans="2:12" ht="15.75" x14ac:dyDescent="0.25">
      <c r="B15" s="65" t="s">
        <v>118</v>
      </c>
      <c r="C15" s="341" t="s">
        <v>632</v>
      </c>
      <c r="D15" s="217">
        <v>1022</v>
      </c>
      <c r="E15" s="217">
        <v>108</v>
      </c>
      <c r="F15" s="68">
        <f t="shared" si="0"/>
        <v>1130</v>
      </c>
      <c r="G15" s="73">
        <f t="shared" si="1"/>
        <v>0.94520330235631655</v>
      </c>
      <c r="H15" s="217">
        <v>1095</v>
      </c>
      <c r="I15" s="217">
        <v>332</v>
      </c>
      <c r="J15" s="68">
        <f t="shared" si="2"/>
        <v>1427</v>
      </c>
      <c r="K15" s="73">
        <f t="shared" si="3"/>
        <v>1.1325217060046666</v>
      </c>
      <c r="L15" s="243">
        <f t="shared" si="4"/>
        <v>126.28318584070797</v>
      </c>
    </row>
    <row r="16" spans="2:12" ht="15.75" x14ac:dyDescent="0.25">
      <c r="B16" s="244"/>
      <c r="C16" s="245" t="s">
        <v>179</v>
      </c>
      <c r="D16" s="228">
        <f>SUM(D10:D15)</f>
        <v>78631</v>
      </c>
      <c r="E16" s="228">
        <f>SUM(E10:E15)</f>
        <v>31213</v>
      </c>
      <c r="F16" s="228">
        <f>SUM(F10:F15)</f>
        <v>109844</v>
      </c>
      <c r="G16" s="246">
        <f t="shared" si="1"/>
        <v>91.880452693829412</v>
      </c>
      <c r="H16" s="228">
        <f>SUM(H10:H15)</f>
        <v>84245</v>
      </c>
      <c r="I16" s="228">
        <f>SUM(I10:I15)</f>
        <v>31892</v>
      </c>
      <c r="J16" s="69">
        <f>SUM(J10:J15)</f>
        <v>116137</v>
      </c>
      <c r="K16" s="246">
        <f>J16/J23*100</f>
        <v>92.170759194298498</v>
      </c>
      <c r="L16" s="227">
        <f t="shared" si="4"/>
        <v>105.72903390262553</v>
      </c>
    </row>
    <row r="17" spans="2:12" ht="15.75" x14ac:dyDescent="0.25">
      <c r="B17" s="159" t="s">
        <v>60</v>
      </c>
      <c r="C17" s="372" t="s">
        <v>436</v>
      </c>
      <c r="D17" s="219"/>
      <c r="E17" s="219"/>
      <c r="F17" s="67"/>
      <c r="G17" s="73"/>
      <c r="H17" s="219"/>
      <c r="I17" s="219"/>
      <c r="J17" s="67"/>
      <c r="K17" s="73"/>
      <c r="L17" s="243"/>
    </row>
    <row r="18" spans="2:12" ht="15.75" x14ac:dyDescent="0.25">
      <c r="B18" s="65" t="s">
        <v>78</v>
      </c>
      <c r="C18" s="341" t="s">
        <v>633</v>
      </c>
      <c r="D18" s="219">
        <v>184</v>
      </c>
      <c r="E18" s="219">
        <v>0</v>
      </c>
      <c r="F18" s="67">
        <f>D18+E18</f>
        <v>184</v>
      </c>
      <c r="G18" s="73">
        <f t="shared" si="1"/>
        <v>0.15390921029518784</v>
      </c>
      <c r="H18" s="219">
        <v>236</v>
      </c>
      <c r="I18" s="219">
        <v>0</v>
      </c>
      <c r="J18" s="67">
        <f>H18+I18</f>
        <v>236</v>
      </c>
      <c r="K18" s="73">
        <f>J18/J$23*100</f>
        <v>0.18729861430770942</v>
      </c>
      <c r="L18" s="243">
        <f t="shared" si="4"/>
        <v>128.26086956521738</v>
      </c>
    </row>
    <row r="19" spans="2:12" ht="15.75" x14ac:dyDescent="0.25">
      <c r="B19" s="65" t="s">
        <v>79</v>
      </c>
      <c r="C19" s="341" t="s">
        <v>634</v>
      </c>
      <c r="D19" s="217">
        <v>7109</v>
      </c>
      <c r="E19" s="219">
        <v>585</v>
      </c>
      <c r="F19" s="67">
        <f t="shared" ref="F19:F20" si="5">D19+E19</f>
        <v>7694</v>
      </c>
      <c r="G19" s="73">
        <f t="shared" si="1"/>
        <v>6.4357470870172557</v>
      </c>
      <c r="H19" s="217">
        <v>6896</v>
      </c>
      <c r="I19" s="219">
        <v>979</v>
      </c>
      <c r="J19" s="67">
        <f t="shared" ref="J19:J20" si="6">H19+I19</f>
        <v>7875</v>
      </c>
      <c r="K19" s="73">
        <f t="shared" ref="K19:K22" si="7">J19/J$23*100</f>
        <v>6.2499007952254733</v>
      </c>
      <c r="L19" s="243">
        <f t="shared" si="4"/>
        <v>102.35248245386015</v>
      </c>
    </row>
    <row r="20" spans="2:12" ht="15.75" x14ac:dyDescent="0.25">
      <c r="B20" s="65" t="s">
        <v>80</v>
      </c>
      <c r="C20" s="341" t="s">
        <v>635</v>
      </c>
      <c r="D20" s="219">
        <v>13</v>
      </c>
      <c r="E20" s="219">
        <v>18</v>
      </c>
      <c r="F20" s="67">
        <f t="shared" si="5"/>
        <v>31</v>
      </c>
      <c r="G20" s="73">
        <f t="shared" si="1"/>
        <v>2.593035608234143E-2</v>
      </c>
      <c r="H20" s="219">
        <v>9</v>
      </c>
      <c r="I20" s="219">
        <v>16</v>
      </c>
      <c r="J20" s="67">
        <f t="shared" si="6"/>
        <v>25</v>
      </c>
      <c r="K20" s="73">
        <f t="shared" si="7"/>
        <v>1.984095490547769E-2</v>
      </c>
      <c r="L20" s="243">
        <f t="shared" si="4"/>
        <v>80.645161290322577</v>
      </c>
    </row>
    <row r="21" spans="2:12" ht="15.75" x14ac:dyDescent="0.25">
      <c r="B21" s="244"/>
      <c r="C21" s="245" t="s">
        <v>179</v>
      </c>
      <c r="D21" s="228">
        <f>SUM(D18:D20)</f>
        <v>7306</v>
      </c>
      <c r="E21" s="228">
        <f t="shared" ref="E21:F21" si="8">SUM(E18:E20)</f>
        <v>603</v>
      </c>
      <c r="F21" s="228">
        <f t="shared" si="8"/>
        <v>7909</v>
      </c>
      <c r="G21" s="246">
        <f t="shared" si="1"/>
        <v>6.6155866533947849</v>
      </c>
      <c r="H21" s="228">
        <f>SUM(H18:H20)</f>
        <v>7141</v>
      </c>
      <c r="I21" s="239">
        <f>SUM(I18:I20)</f>
        <v>995</v>
      </c>
      <c r="J21" s="69">
        <f>SUM(J18:J20)</f>
        <v>8136</v>
      </c>
      <c r="K21" s="246">
        <f t="shared" si="7"/>
        <v>6.4570403644386598</v>
      </c>
      <c r="L21" s="227">
        <f t="shared" si="4"/>
        <v>102.87014793273485</v>
      </c>
    </row>
    <row r="22" spans="2:12" ht="15.75" x14ac:dyDescent="0.25">
      <c r="B22" s="159" t="s">
        <v>61</v>
      </c>
      <c r="C22" s="372" t="s">
        <v>635</v>
      </c>
      <c r="D22" s="250">
        <v>1564</v>
      </c>
      <c r="E22" s="250">
        <v>234</v>
      </c>
      <c r="F22" s="190">
        <f>D22+E22</f>
        <v>1798</v>
      </c>
      <c r="G22" s="248">
        <f t="shared" si="1"/>
        <v>1.5039606527758029</v>
      </c>
      <c r="H22" s="250">
        <v>1472</v>
      </c>
      <c r="I22" s="233">
        <v>257</v>
      </c>
      <c r="J22" s="190">
        <f>H22+I22</f>
        <v>1729</v>
      </c>
      <c r="K22" s="248">
        <f t="shared" si="7"/>
        <v>1.372200441262837</v>
      </c>
      <c r="L22" s="249">
        <f t="shared" si="4"/>
        <v>96.162402669632925</v>
      </c>
    </row>
    <row r="23" spans="2:12" ht="15.75" x14ac:dyDescent="0.25">
      <c r="B23" s="63"/>
      <c r="C23" s="373" t="s">
        <v>636</v>
      </c>
      <c r="D23" s="228">
        <f>D16+D21+D22</f>
        <v>87501</v>
      </c>
      <c r="E23" s="228">
        <f t="shared" ref="E23:J23" si="9">E16+E21+E22</f>
        <v>32050</v>
      </c>
      <c r="F23" s="228">
        <f t="shared" si="9"/>
        <v>119551</v>
      </c>
      <c r="G23" s="227">
        <f t="shared" si="9"/>
        <v>100</v>
      </c>
      <c r="H23" s="228">
        <f t="shared" si="9"/>
        <v>92858</v>
      </c>
      <c r="I23" s="228">
        <f t="shared" si="9"/>
        <v>33144</v>
      </c>
      <c r="J23" s="228">
        <f t="shared" si="9"/>
        <v>126002</v>
      </c>
      <c r="K23" s="63">
        <f>K16+K21+K22</f>
        <v>99.999999999999986</v>
      </c>
      <c r="L23" s="227">
        <f t="shared" si="4"/>
        <v>105.39602345442532</v>
      </c>
    </row>
  </sheetData>
  <mergeCells count="12">
    <mergeCell ref="J6:J7"/>
    <mergeCell ref="L6:L7"/>
    <mergeCell ref="B4:L4"/>
    <mergeCell ref="B5:B7"/>
    <mergeCell ref="C5:C7"/>
    <mergeCell ref="D5:G5"/>
    <mergeCell ref="H5:K5"/>
    <mergeCell ref="D6:D7"/>
    <mergeCell ref="E6:E7"/>
    <mergeCell ref="F6:F7"/>
    <mergeCell ref="H6:H7"/>
    <mergeCell ref="I6:I7"/>
  </mergeCells>
  <pageMargins left="0.7" right="0.7" top="0.75" bottom="0.75" header="0.3" footer="0.3"/>
  <pageSetup paperSize="9" orientation="portrait" r:id="rId1"/>
  <ignoredErrors>
    <ignoredError sqref="G16 F21:G21 J21" formula="1"/>
  </ignoredErrors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B3:L25"/>
  <sheetViews>
    <sheetView topLeftCell="A13" workbookViewId="0">
      <selection activeCell="C33" sqref="C33"/>
    </sheetView>
  </sheetViews>
  <sheetFormatPr defaultRowHeight="15" x14ac:dyDescent="0.25"/>
  <cols>
    <col min="2" max="2" width="6" customWidth="1"/>
    <col min="3" max="3" width="41.85546875" customWidth="1"/>
    <col min="4" max="4" width="12.5703125" customWidth="1"/>
    <col min="5" max="5" width="11.140625" customWidth="1"/>
    <col min="6" max="6" width="11.5703125" customWidth="1"/>
    <col min="8" max="8" width="11" customWidth="1"/>
    <col min="9" max="9" width="10.7109375" customWidth="1"/>
    <col min="10" max="10" width="11.28515625" customWidth="1"/>
    <col min="12" max="12" width="10.5703125" customWidth="1"/>
  </cols>
  <sheetData>
    <row r="3" spans="2:12" ht="16.5" thickBot="1" x14ac:dyDescent="0.3">
      <c r="B3" s="88"/>
      <c r="C3" s="88"/>
      <c r="D3" s="88"/>
      <c r="E3" s="88"/>
      <c r="F3" s="88"/>
      <c r="G3" s="88"/>
      <c r="H3" s="88"/>
      <c r="I3" s="88"/>
      <c r="J3" s="88"/>
      <c r="K3" s="88"/>
      <c r="L3" s="247" t="s">
        <v>188</v>
      </c>
    </row>
    <row r="4" spans="2:12" ht="24.95" customHeight="1" thickTop="1" x14ac:dyDescent="0.25">
      <c r="B4" s="404" t="s">
        <v>624</v>
      </c>
      <c r="C4" s="404"/>
      <c r="D4" s="404"/>
      <c r="E4" s="404"/>
      <c r="F4" s="404"/>
      <c r="G4" s="404"/>
      <c r="H4" s="404"/>
      <c r="I4" s="404"/>
      <c r="J4" s="404"/>
      <c r="K4" s="404"/>
      <c r="L4" s="404"/>
    </row>
    <row r="5" spans="2:12" ht="15.75" x14ac:dyDescent="0.25">
      <c r="B5" s="380" t="s">
        <v>177</v>
      </c>
      <c r="C5" s="380" t="s">
        <v>426</v>
      </c>
      <c r="D5" s="385" t="s">
        <v>136</v>
      </c>
      <c r="E5" s="385"/>
      <c r="F5" s="385"/>
      <c r="G5" s="385"/>
      <c r="H5" s="385" t="s">
        <v>146</v>
      </c>
      <c r="I5" s="385"/>
      <c r="J5" s="385"/>
      <c r="K5" s="385"/>
      <c r="L5" s="191" t="s">
        <v>189</v>
      </c>
    </row>
    <row r="6" spans="2:12" ht="15.75" x14ac:dyDescent="0.25">
      <c r="B6" s="380"/>
      <c r="C6" s="380"/>
      <c r="D6" s="385" t="s">
        <v>577</v>
      </c>
      <c r="E6" s="380" t="s">
        <v>578</v>
      </c>
      <c r="F6" s="380" t="s">
        <v>179</v>
      </c>
      <c r="G6" s="63" t="s">
        <v>6</v>
      </c>
      <c r="H6" s="385" t="s">
        <v>577</v>
      </c>
      <c r="I6" s="380" t="s">
        <v>578</v>
      </c>
      <c r="J6" s="380" t="s">
        <v>179</v>
      </c>
      <c r="K6" s="63" t="s">
        <v>6</v>
      </c>
      <c r="L6" s="380" t="s">
        <v>110</v>
      </c>
    </row>
    <row r="7" spans="2:12" ht="15.75" x14ac:dyDescent="0.25">
      <c r="B7" s="380"/>
      <c r="C7" s="380"/>
      <c r="D7" s="385"/>
      <c r="E7" s="380"/>
      <c r="F7" s="380"/>
      <c r="G7" s="63" t="s">
        <v>625</v>
      </c>
      <c r="H7" s="385"/>
      <c r="I7" s="380"/>
      <c r="J7" s="380"/>
      <c r="K7" s="63" t="s">
        <v>625</v>
      </c>
      <c r="L7" s="380"/>
    </row>
    <row r="8" spans="2:12" x14ac:dyDescent="0.25">
      <c r="B8" s="61">
        <v>1</v>
      </c>
      <c r="C8" s="118">
        <v>2</v>
      </c>
      <c r="D8" s="118">
        <v>3</v>
      </c>
      <c r="E8" s="118">
        <v>4</v>
      </c>
      <c r="F8" s="61" t="s">
        <v>42</v>
      </c>
      <c r="G8" s="61">
        <v>6</v>
      </c>
      <c r="H8" s="118">
        <v>7</v>
      </c>
      <c r="I8" s="118">
        <v>8</v>
      </c>
      <c r="J8" s="61" t="s">
        <v>43</v>
      </c>
      <c r="K8" s="61">
        <v>10</v>
      </c>
      <c r="L8" s="118">
        <v>11</v>
      </c>
    </row>
    <row r="9" spans="2:12" ht="15.75" x14ac:dyDescent="0.25">
      <c r="B9" s="159" t="s">
        <v>59</v>
      </c>
      <c r="C9" s="372" t="s">
        <v>637</v>
      </c>
      <c r="D9" s="219"/>
      <c r="E9" s="100"/>
      <c r="F9" s="65"/>
      <c r="G9" s="65"/>
      <c r="H9" s="100"/>
      <c r="I9" s="100"/>
      <c r="J9" s="65"/>
      <c r="K9" s="65"/>
      <c r="L9" s="100"/>
    </row>
    <row r="10" spans="2:12" ht="15.75" x14ac:dyDescent="0.25">
      <c r="B10" s="65" t="s">
        <v>12</v>
      </c>
      <c r="C10" s="341" t="s">
        <v>638</v>
      </c>
      <c r="D10" s="217">
        <v>6458</v>
      </c>
      <c r="E10" s="217">
        <v>4315</v>
      </c>
      <c r="F10" s="68">
        <f>D10+E10</f>
        <v>10773</v>
      </c>
      <c r="G10" s="73">
        <f>F10/F$25*100</f>
        <v>10.223972667742242</v>
      </c>
      <c r="H10" s="217">
        <v>6617</v>
      </c>
      <c r="I10" s="217">
        <v>4613</v>
      </c>
      <c r="J10" s="68">
        <f>H10+I10</f>
        <v>11230</v>
      </c>
      <c r="K10" s="73">
        <f>J10/J$25*100</f>
        <v>9.9615022974435394</v>
      </c>
      <c r="L10" s="226">
        <f>J10/F10*100</f>
        <v>104.24208669822706</v>
      </c>
    </row>
    <row r="11" spans="2:12" ht="15.75" x14ac:dyDescent="0.25">
      <c r="B11" s="65" t="s">
        <v>29</v>
      </c>
      <c r="C11" s="341" t="s">
        <v>639</v>
      </c>
      <c r="D11" s="217">
        <v>676</v>
      </c>
      <c r="E11" s="217">
        <v>529</v>
      </c>
      <c r="F11" s="68">
        <f t="shared" ref="F11:F13" si="0">D11+E11</f>
        <v>1205</v>
      </c>
      <c r="G11" s="73">
        <f t="shared" ref="G11:G13" si="1">F11/F$25*100</f>
        <v>1.1435892569042423</v>
      </c>
      <c r="H11" s="217">
        <v>696</v>
      </c>
      <c r="I11" s="217">
        <v>546</v>
      </c>
      <c r="J11" s="68">
        <f t="shared" ref="J11:J13" si="2">H11+I11</f>
        <v>1242</v>
      </c>
      <c r="K11" s="73">
        <f t="shared" ref="K11:K13" si="3">J11/J$25*100</f>
        <v>1.1017084464314226</v>
      </c>
      <c r="L11" s="226">
        <f t="shared" ref="L11:L13" si="4">J11/F11*100</f>
        <v>103.07053941908713</v>
      </c>
    </row>
    <row r="12" spans="2:12" ht="15.75" x14ac:dyDescent="0.25">
      <c r="B12" s="65" t="s">
        <v>75</v>
      </c>
      <c r="C12" s="341" t="s">
        <v>631</v>
      </c>
      <c r="D12" s="217">
        <v>0</v>
      </c>
      <c r="E12" s="217">
        <v>0</v>
      </c>
      <c r="F12" s="68">
        <f t="shared" si="0"/>
        <v>0</v>
      </c>
      <c r="G12" s="73">
        <f t="shared" si="1"/>
        <v>0</v>
      </c>
      <c r="H12" s="217">
        <v>0</v>
      </c>
      <c r="I12" s="217">
        <v>0</v>
      </c>
      <c r="J12" s="68">
        <f t="shared" si="2"/>
        <v>0</v>
      </c>
      <c r="K12" s="73">
        <f t="shared" si="3"/>
        <v>0</v>
      </c>
      <c r="L12" s="226" t="s">
        <v>23</v>
      </c>
    </row>
    <row r="13" spans="2:12" ht="31.5" x14ac:dyDescent="0.25">
      <c r="B13" s="65" t="s">
        <v>76</v>
      </c>
      <c r="C13" s="340" t="s">
        <v>640</v>
      </c>
      <c r="D13" s="217">
        <v>444</v>
      </c>
      <c r="E13" s="217">
        <v>2321</v>
      </c>
      <c r="F13" s="68">
        <f t="shared" si="0"/>
        <v>2765</v>
      </c>
      <c r="G13" s="73">
        <f t="shared" si="1"/>
        <v>2.624086552149568</v>
      </c>
      <c r="H13" s="217">
        <v>429</v>
      </c>
      <c r="I13" s="217">
        <v>1848</v>
      </c>
      <c r="J13" s="68">
        <f t="shared" si="2"/>
        <v>2277</v>
      </c>
      <c r="K13" s="73">
        <f t="shared" si="3"/>
        <v>2.0197988184576081</v>
      </c>
      <c r="L13" s="226">
        <f t="shared" si="4"/>
        <v>82.350813743218808</v>
      </c>
    </row>
    <row r="14" spans="2:12" ht="15.75" x14ac:dyDescent="0.25">
      <c r="B14" s="63"/>
      <c r="C14" s="245" t="s">
        <v>179</v>
      </c>
      <c r="D14" s="228">
        <f>SUM(D10:D13)</f>
        <v>7578</v>
      </c>
      <c r="E14" s="228">
        <f>SUM(E10:E13)</f>
        <v>7165</v>
      </c>
      <c r="F14" s="69">
        <f>SUM(F10:F13)</f>
        <v>14743</v>
      </c>
      <c r="G14" s="246">
        <f>F14/F$25*100</f>
        <v>13.991648476796051</v>
      </c>
      <c r="H14" s="228">
        <f>SUM(H10:H13)</f>
        <v>7742</v>
      </c>
      <c r="I14" s="228">
        <f>SUM(I10:I13)</f>
        <v>7007</v>
      </c>
      <c r="J14" s="69">
        <f>SUM(J10:J13)</f>
        <v>14749</v>
      </c>
      <c r="K14" s="246">
        <f>SUM(K10:K13)</f>
        <v>13.08300956233257</v>
      </c>
      <c r="L14" s="212">
        <f>J14/F14*100</f>
        <v>100.0406972800651</v>
      </c>
    </row>
    <row r="15" spans="2:12" ht="15.75" x14ac:dyDescent="0.25">
      <c r="B15" s="159" t="s">
        <v>60</v>
      </c>
      <c r="C15" s="372" t="s">
        <v>437</v>
      </c>
      <c r="D15" s="219"/>
      <c r="E15" s="219"/>
      <c r="F15" s="67"/>
      <c r="G15" s="73"/>
      <c r="H15" s="217"/>
      <c r="I15" s="217"/>
      <c r="J15" s="68"/>
      <c r="K15" s="73"/>
      <c r="L15" s="226"/>
    </row>
    <row r="16" spans="2:12" ht="15.75" x14ac:dyDescent="0.25">
      <c r="B16" s="65" t="s">
        <v>78</v>
      </c>
      <c r="C16" s="341" t="s">
        <v>641</v>
      </c>
      <c r="D16" s="217">
        <v>38375</v>
      </c>
      <c r="E16" s="217">
        <v>9919</v>
      </c>
      <c r="F16" s="68">
        <f>D16+E16</f>
        <v>48294</v>
      </c>
      <c r="G16" s="73">
        <f>F16/F$25*100</f>
        <v>45.832779728575495</v>
      </c>
      <c r="H16" s="217">
        <v>41117</v>
      </c>
      <c r="I16" s="217">
        <v>10304</v>
      </c>
      <c r="J16" s="68">
        <f>H16+I16</f>
        <v>51421</v>
      </c>
      <c r="K16" s="73">
        <f>J16/J$25*100</f>
        <v>45.612681178703852</v>
      </c>
      <c r="L16" s="226">
        <f>J16/F16*100</f>
        <v>106.47492442125315</v>
      </c>
    </row>
    <row r="17" spans="2:12" ht="15.75" x14ac:dyDescent="0.25">
      <c r="B17" s="65" t="s">
        <v>79</v>
      </c>
      <c r="C17" s="341" t="s">
        <v>642</v>
      </c>
      <c r="D17" s="217">
        <v>4410</v>
      </c>
      <c r="E17" s="217">
        <v>1427</v>
      </c>
      <c r="F17" s="68">
        <f t="shared" ref="F17:F20" si="5">D17+E17</f>
        <v>5837</v>
      </c>
      <c r="G17" s="73">
        <f t="shared" ref="G17:G20" si="6">F17/F$25*100</f>
        <v>5.539527379709595</v>
      </c>
      <c r="H17" s="217">
        <v>4630</v>
      </c>
      <c r="I17" s="217">
        <v>1454</v>
      </c>
      <c r="J17" s="68">
        <f t="shared" ref="J17:J20" si="7">H17+I17</f>
        <v>6084</v>
      </c>
      <c r="K17" s="73">
        <f t="shared" ref="K17:K20" si="8">J17/J$25*100</f>
        <v>5.3967747086060998</v>
      </c>
      <c r="L17" s="226">
        <f t="shared" ref="L17:L20" si="9">J17/F17*100</f>
        <v>104.23162583518931</v>
      </c>
    </row>
    <row r="18" spans="2:12" ht="15.75" x14ac:dyDescent="0.25">
      <c r="B18" s="65" t="s">
        <v>80</v>
      </c>
      <c r="C18" s="341" t="s">
        <v>643</v>
      </c>
      <c r="D18" s="217">
        <v>1955</v>
      </c>
      <c r="E18" s="217">
        <v>522</v>
      </c>
      <c r="F18" s="68">
        <f t="shared" si="5"/>
        <v>2477</v>
      </c>
      <c r="G18" s="73">
        <f t="shared" si="6"/>
        <v>2.3507639745658158</v>
      </c>
      <c r="H18" s="217">
        <v>2418</v>
      </c>
      <c r="I18" s="217">
        <v>710</v>
      </c>
      <c r="J18" s="68">
        <f t="shared" si="7"/>
        <v>3128</v>
      </c>
      <c r="K18" s="73">
        <f t="shared" si="8"/>
        <v>2.7746731243458052</v>
      </c>
      <c r="L18" s="226">
        <f t="shared" si="9"/>
        <v>126.28179249091642</v>
      </c>
    </row>
    <row r="19" spans="2:12" ht="15.75" x14ac:dyDescent="0.25">
      <c r="B19" s="65" t="s">
        <v>81</v>
      </c>
      <c r="C19" s="341" t="s">
        <v>644</v>
      </c>
      <c r="D19" s="217">
        <v>12909</v>
      </c>
      <c r="E19" s="217">
        <v>6303</v>
      </c>
      <c r="F19" s="68">
        <f t="shared" si="5"/>
        <v>19212</v>
      </c>
      <c r="G19" s="73">
        <f t="shared" si="6"/>
        <v>18.232893612982824</v>
      </c>
      <c r="H19" s="217">
        <v>15062</v>
      </c>
      <c r="I19" s="217">
        <v>6329</v>
      </c>
      <c r="J19" s="68">
        <f t="shared" si="7"/>
        <v>21391</v>
      </c>
      <c r="K19" s="73">
        <f t="shared" si="8"/>
        <v>18.974754732378873</v>
      </c>
      <c r="L19" s="226">
        <f t="shared" si="9"/>
        <v>111.34186966479285</v>
      </c>
    </row>
    <row r="20" spans="2:12" ht="15.75" x14ac:dyDescent="0.25">
      <c r="B20" s="65" t="s">
        <v>119</v>
      </c>
      <c r="C20" s="341" t="s">
        <v>645</v>
      </c>
      <c r="D20" s="217">
        <v>2489</v>
      </c>
      <c r="E20" s="217">
        <v>773</v>
      </c>
      <c r="F20" s="68">
        <f t="shared" si="5"/>
        <v>3262</v>
      </c>
      <c r="G20" s="73">
        <f t="shared" si="6"/>
        <v>3.0957578058270858</v>
      </c>
      <c r="H20" s="217">
        <v>2641</v>
      </c>
      <c r="I20" s="217">
        <v>836</v>
      </c>
      <c r="J20" s="68">
        <f t="shared" si="7"/>
        <v>3477</v>
      </c>
      <c r="K20" s="73">
        <f t="shared" si="8"/>
        <v>3.0842514237053593</v>
      </c>
      <c r="L20" s="226">
        <f t="shared" si="9"/>
        <v>106.591048436542</v>
      </c>
    </row>
    <row r="21" spans="2:12" ht="15.75" x14ac:dyDescent="0.25">
      <c r="B21" s="63"/>
      <c r="C21" s="245" t="s">
        <v>179</v>
      </c>
      <c r="D21" s="228">
        <f>SUM(D16:D20)</f>
        <v>60138</v>
      </c>
      <c r="E21" s="228">
        <f>SUM(E16:E20)</f>
        <v>18944</v>
      </c>
      <c r="F21" s="69">
        <f>SUM(F16:F20)</f>
        <v>79082</v>
      </c>
      <c r="G21" s="246">
        <f>F21/F$25*100</f>
        <v>75.051722501660805</v>
      </c>
      <c r="H21" s="228">
        <f>SUM(H16:H20)</f>
        <v>65868</v>
      </c>
      <c r="I21" s="228">
        <f>SUM(I16:I20)</f>
        <v>19633</v>
      </c>
      <c r="J21" s="69">
        <f>SUM(J16:J20)</f>
        <v>85501</v>
      </c>
      <c r="K21" s="246">
        <f>J21/J$25*100</f>
        <v>75.843135167740002</v>
      </c>
      <c r="L21" s="212">
        <f>J21/F21*100</f>
        <v>108.11689132798867</v>
      </c>
    </row>
    <row r="22" spans="2:12" ht="15.75" x14ac:dyDescent="0.25">
      <c r="B22" s="65" t="s">
        <v>61</v>
      </c>
      <c r="C22" s="341" t="s">
        <v>645</v>
      </c>
      <c r="D22" s="217">
        <v>731</v>
      </c>
      <c r="E22" s="217">
        <v>201</v>
      </c>
      <c r="F22" s="68">
        <f>D22+E22</f>
        <v>932</v>
      </c>
      <c r="G22" s="73">
        <f>F22/F$25*100</f>
        <v>0.88450223023631014</v>
      </c>
      <c r="H22" s="217">
        <v>733</v>
      </c>
      <c r="I22" s="217">
        <v>243</v>
      </c>
      <c r="J22" s="68">
        <f>H22+I22</f>
        <v>976</v>
      </c>
      <c r="K22" s="73">
        <f>J22/J$25*100</f>
        <v>0.86575478560150454</v>
      </c>
      <c r="L22" s="226">
        <f>J22/F22*100</f>
        <v>104.72103004291846</v>
      </c>
    </row>
    <row r="23" spans="2:12" ht="15.75" x14ac:dyDescent="0.25">
      <c r="B23" s="65" t="s">
        <v>62</v>
      </c>
      <c r="C23" s="341" t="s">
        <v>646</v>
      </c>
      <c r="D23" s="217">
        <v>4180</v>
      </c>
      <c r="E23" s="217">
        <v>4415</v>
      </c>
      <c r="F23" s="68">
        <f>D23+E23</f>
        <v>8595</v>
      </c>
      <c r="G23" s="73">
        <f>F23/F$25*100</f>
        <v>8.1569706747651125</v>
      </c>
      <c r="H23" s="217">
        <v>3844</v>
      </c>
      <c r="I23" s="217">
        <v>5824</v>
      </c>
      <c r="J23" s="68">
        <f>H23+I23</f>
        <v>9668</v>
      </c>
      <c r="K23" s="73">
        <f>J23/J$25*100</f>
        <v>8.5759398229460508</v>
      </c>
      <c r="L23" s="226">
        <f>J23/F23*100</f>
        <v>112.48400232693427</v>
      </c>
    </row>
    <row r="24" spans="2:12" ht="31.5" x14ac:dyDescent="0.25">
      <c r="B24" s="65" t="s">
        <v>63</v>
      </c>
      <c r="C24" s="340" t="s">
        <v>647</v>
      </c>
      <c r="D24" s="217">
        <v>1645</v>
      </c>
      <c r="E24" s="217">
        <v>373</v>
      </c>
      <c r="F24" s="68">
        <f>D24+E24</f>
        <v>2018</v>
      </c>
      <c r="G24" s="73">
        <f>F24/F$25*100</f>
        <v>1.9151561165417101</v>
      </c>
      <c r="H24" s="217">
        <v>1246</v>
      </c>
      <c r="I24" s="217">
        <v>594</v>
      </c>
      <c r="J24" s="68">
        <f>H24+I24</f>
        <v>1840</v>
      </c>
      <c r="K24" s="73">
        <f>J24/J$25*100</f>
        <v>1.6321606613798854</v>
      </c>
      <c r="L24" s="226">
        <f>J24/F24*100</f>
        <v>91.179385530227947</v>
      </c>
    </row>
    <row r="25" spans="2:12" ht="15.75" x14ac:dyDescent="0.25">
      <c r="B25" s="63"/>
      <c r="C25" s="373" t="s">
        <v>648</v>
      </c>
      <c r="D25" s="228">
        <f t="shared" ref="D25:K25" si="10">D14+D21+D22+D23+D24</f>
        <v>74272</v>
      </c>
      <c r="E25" s="228">
        <f t="shared" si="10"/>
        <v>31098</v>
      </c>
      <c r="F25" s="69">
        <f t="shared" si="10"/>
        <v>105370</v>
      </c>
      <c r="G25" s="63">
        <f t="shared" si="10"/>
        <v>100</v>
      </c>
      <c r="H25" s="228">
        <f t="shared" si="10"/>
        <v>79433</v>
      </c>
      <c r="I25" s="228">
        <f t="shared" si="10"/>
        <v>33301</v>
      </c>
      <c r="J25" s="69">
        <f t="shared" si="10"/>
        <v>112734</v>
      </c>
      <c r="K25" s="209">
        <f t="shared" si="10"/>
        <v>100.00000000000001</v>
      </c>
      <c r="L25" s="212">
        <f>J25/F25*100</f>
        <v>106.98870646294012</v>
      </c>
    </row>
  </sheetData>
  <mergeCells count="12">
    <mergeCell ref="J6:J7"/>
    <mergeCell ref="L6:L7"/>
    <mergeCell ref="B4:L4"/>
    <mergeCell ref="B5:B7"/>
    <mergeCell ref="C5:C7"/>
    <mergeCell ref="D5:G5"/>
    <mergeCell ref="H5:K5"/>
    <mergeCell ref="D6:D7"/>
    <mergeCell ref="E6:E7"/>
    <mergeCell ref="F6:F7"/>
    <mergeCell ref="H6:H7"/>
    <mergeCell ref="I6:I7"/>
  </mergeCells>
  <pageMargins left="0.7" right="0.7" top="0.75" bottom="0.75" header="0.3" footer="0.3"/>
  <pageSetup paperSize="9" orientation="portrait" r:id="rId1"/>
  <ignoredErrors>
    <ignoredError sqref="G14 F21:G21 J21" formula="1"/>
  </ignoredErrors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B3:H12"/>
  <sheetViews>
    <sheetView workbookViewId="0">
      <selection activeCell="C17" sqref="C17"/>
    </sheetView>
  </sheetViews>
  <sheetFormatPr defaultRowHeight="15" x14ac:dyDescent="0.25"/>
  <cols>
    <col min="2" max="2" width="6" customWidth="1"/>
    <col min="3" max="3" width="30.5703125" customWidth="1"/>
    <col min="4" max="4" width="17.85546875" customWidth="1"/>
    <col min="5" max="5" width="10.85546875" customWidth="1"/>
    <col min="6" max="6" width="17.5703125" customWidth="1"/>
    <col min="7" max="7" width="10.85546875" customWidth="1"/>
    <col min="8" max="8" width="10.42578125" customWidth="1"/>
  </cols>
  <sheetData>
    <row r="3" spans="2:8" ht="15.75" thickBot="1" x14ac:dyDescent="0.3">
      <c r="B3" s="60"/>
      <c r="C3" s="60"/>
      <c r="D3" s="60"/>
      <c r="E3" s="60"/>
      <c r="F3" s="60"/>
      <c r="G3" s="60"/>
      <c r="H3" s="60"/>
    </row>
    <row r="4" spans="2:8" ht="24.95" customHeight="1" thickTop="1" x14ac:dyDescent="0.25">
      <c r="B4" s="404" t="s">
        <v>649</v>
      </c>
      <c r="C4" s="404"/>
      <c r="D4" s="404"/>
      <c r="E4" s="404"/>
      <c r="F4" s="404"/>
      <c r="G4" s="404"/>
      <c r="H4" s="404"/>
    </row>
    <row r="5" spans="2:8" ht="15.75" x14ac:dyDescent="0.25">
      <c r="B5" s="413" t="s">
        <v>177</v>
      </c>
      <c r="C5" s="380" t="s">
        <v>209</v>
      </c>
      <c r="D5" s="380" t="s">
        <v>132</v>
      </c>
      <c r="E5" s="380"/>
      <c r="F5" s="380" t="s">
        <v>144</v>
      </c>
      <c r="G5" s="380"/>
      <c r="H5" s="63" t="s">
        <v>189</v>
      </c>
    </row>
    <row r="6" spans="2:8" ht="31.5" x14ac:dyDescent="0.25">
      <c r="B6" s="413"/>
      <c r="C6" s="380"/>
      <c r="D6" s="369" t="s">
        <v>542</v>
      </c>
      <c r="E6" s="369" t="s">
        <v>192</v>
      </c>
      <c r="F6" s="369" t="s">
        <v>542</v>
      </c>
      <c r="G6" s="369" t="s">
        <v>192</v>
      </c>
      <c r="H6" s="63" t="s">
        <v>98</v>
      </c>
    </row>
    <row r="7" spans="2:8" x14ac:dyDescent="0.25">
      <c r="B7" s="61">
        <v>1</v>
      </c>
      <c r="C7" s="61">
        <v>2</v>
      </c>
      <c r="D7" s="61">
        <v>3</v>
      </c>
      <c r="E7" s="61">
        <v>4</v>
      </c>
      <c r="F7" s="61">
        <v>5</v>
      </c>
      <c r="G7" s="61">
        <v>6</v>
      </c>
      <c r="H7" s="61">
        <v>7</v>
      </c>
    </row>
    <row r="8" spans="2:8" ht="24" customHeight="1" x14ac:dyDescent="0.25">
      <c r="B8" s="65" t="s">
        <v>59</v>
      </c>
      <c r="C8" s="352" t="s">
        <v>543</v>
      </c>
      <c r="D8" s="65">
        <v>73</v>
      </c>
      <c r="E8" s="73">
        <f>D8/D12*100</f>
        <v>72.277227722772281</v>
      </c>
      <c r="F8" s="65">
        <v>77</v>
      </c>
      <c r="G8" s="73">
        <f>F8/F12*100</f>
        <v>77</v>
      </c>
      <c r="H8" s="208">
        <f>F8/D8*100</f>
        <v>105.47945205479452</v>
      </c>
    </row>
    <row r="9" spans="2:8" ht="31.5" x14ac:dyDescent="0.25">
      <c r="B9" s="65" t="s">
        <v>60</v>
      </c>
      <c r="C9" s="352" t="s">
        <v>544</v>
      </c>
      <c r="D9" s="65">
        <v>4</v>
      </c>
      <c r="E9" s="73">
        <f>D9/D12*100</f>
        <v>3.9603960396039604</v>
      </c>
      <c r="F9" s="65">
        <v>2</v>
      </c>
      <c r="G9" s="73">
        <f>F9/F12*100</f>
        <v>2</v>
      </c>
      <c r="H9" s="208">
        <f>F9/D9*100</f>
        <v>50</v>
      </c>
    </row>
    <row r="10" spans="2:8" ht="19.5" customHeight="1" x14ac:dyDescent="0.25">
      <c r="B10" s="65" t="s">
        <v>61</v>
      </c>
      <c r="C10" s="352" t="s">
        <v>545</v>
      </c>
      <c r="D10" s="65">
        <v>18</v>
      </c>
      <c r="E10" s="73">
        <f>D10/D12*100</f>
        <v>17.82178217821782</v>
      </c>
      <c r="F10" s="65">
        <v>16</v>
      </c>
      <c r="G10" s="73">
        <f>F10/F12*100</f>
        <v>16</v>
      </c>
      <c r="H10" s="208">
        <f>F10/D10*100</f>
        <v>88.888888888888886</v>
      </c>
    </row>
    <row r="11" spans="2:8" ht="15.75" x14ac:dyDescent="0.25">
      <c r="B11" s="65" t="s">
        <v>62</v>
      </c>
      <c r="C11" s="352" t="s">
        <v>293</v>
      </c>
      <c r="D11" s="65">
        <v>6</v>
      </c>
      <c r="E11" s="73">
        <f>D11/D12*100</f>
        <v>5.9405940594059405</v>
      </c>
      <c r="F11" s="65">
        <v>5</v>
      </c>
      <c r="G11" s="73">
        <f>F11/F12*100</f>
        <v>5</v>
      </c>
      <c r="H11" s="208">
        <f>F11/D11*100</f>
        <v>83.333333333333343</v>
      </c>
    </row>
    <row r="12" spans="2:8" ht="15.75" x14ac:dyDescent="0.25">
      <c r="B12" s="380" t="s">
        <v>179</v>
      </c>
      <c r="C12" s="380"/>
      <c r="D12" s="63">
        <f>SUM(D8:D11)</f>
        <v>101</v>
      </c>
      <c r="E12" s="63">
        <f>SUM(E8:E11)</f>
        <v>100</v>
      </c>
      <c r="F12" s="63">
        <f>SUM(F8:F11)</f>
        <v>100</v>
      </c>
      <c r="G12" s="63">
        <f>SUM(G8:G11)</f>
        <v>100</v>
      </c>
      <c r="H12" s="209">
        <f>F12/D12*100</f>
        <v>99.009900990099013</v>
      </c>
    </row>
  </sheetData>
  <mergeCells count="6">
    <mergeCell ref="B12:C12"/>
    <mergeCell ref="B4:H4"/>
    <mergeCell ref="B5:B6"/>
    <mergeCell ref="C5:C6"/>
    <mergeCell ref="D5:E5"/>
    <mergeCell ref="F5:G5"/>
  </mergeCells>
  <pageMargins left="0.7" right="0.7" top="0.75" bottom="0.75" header="0.3" footer="0.3"/>
  <pageSetup orientation="portrait" r:id="rId1"/>
  <ignoredErrors>
    <ignoredError sqref="D12 F12" formulaRange="1"/>
  </ignoredErrors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B3:O27"/>
  <sheetViews>
    <sheetView topLeftCell="A7" workbookViewId="0">
      <selection activeCell="C5" sqref="C5"/>
    </sheetView>
  </sheetViews>
  <sheetFormatPr defaultRowHeight="15" x14ac:dyDescent="0.25"/>
  <cols>
    <col min="2" max="2" width="6.7109375" customWidth="1"/>
    <col min="3" max="3" width="59.42578125" customWidth="1"/>
    <col min="4" max="4" width="16.7109375" customWidth="1"/>
    <col min="5" max="5" width="11.140625" customWidth="1"/>
    <col min="6" max="6" width="15.5703125" customWidth="1"/>
    <col min="7" max="7" width="12.85546875" customWidth="1"/>
    <col min="8" max="8" width="12.5703125" customWidth="1"/>
  </cols>
  <sheetData>
    <row r="3" spans="2:15" ht="16.5" thickBot="1" x14ac:dyDescent="0.3">
      <c r="B3" s="139"/>
      <c r="C3" s="90"/>
      <c r="D3" s="90"/>
      <c r="E3" s="90"/>
      <c r="F3" s="90"/>
      <c r="G3" s="422" t="s">
        <v>188</v>
      </c>
      <c r="H3" s="422"/>
    </row>
    <row r="4" spans="2:15" ht="16.5" thickTop="1" x14ac:dyDescent="0.25">
      <c r="B4" s="404" t="s">
        <v>664</v>
      </c>
      <c r="C4" s="404"/>
      <c r="D4" s="404"/>
      <c r="E4" s="404"/>
      <c r="F4" s="404"/>
      <c r="G4" s="404"/>
      <c r="H4" s="404"/>
    </row>
    <row r="5" spans="2:15" ht="31.5" x14ac:dyDescent="0.25">
      <c r="B5" s="63" t="s">
        <v>177</v>
      </c>
      <c r="C5" s="63" t="s">
        <v>178</v>
      </c>
      <c r="D5" s="63" t="s">
        <v>131</v>
      </c>
      <c r="E5" s="63" t="s">
        <v>192</v>
      </c>
      <c r="F5" s="63" t="s">
        <v>143</v>
      </c>
      <c r="G5" s="63" t="s">
        <v>192</v>
      </c>
      <c r="H5" s="63" t="s">
        <v>650</v>
      </c>
    </row>
    <row r="6" spans="2:15" s="41" customFormat="1" ht="12.75" x14ac:dyDescent="0.2">
      <c r="B6" s="61">
        <v>1</v>
      </c>
      <c r="C6" s="61">
        <v>2</v>
      </c>
      <c r="D6" s="61">
        <v>3</v>
      </c>
      <c r="E6" s="61">
        <v>4</v>
      </c>
      <c r="F6" s="61">
        <v>5</v>
      </c>
      <c r="G6" s="61">
        <v>6</v>
      </c>
      <c r="H6" s="61">
        <v>7</v>
      </c>
    </row>
    <row r="7" spans="2:15" s="41" customFormat="1" ht="15.75" x14ac:dyDescent="0.2">
      <c r="B7" s="159"/>
      <c r="C7" s="159" t="s">
        <v>546</v>
      </c>
      <c r="D7" s="159"/>
      <c r="E7" s="159"/>
      <c r="F7" s="159"/>
      <c r="G7" s="159"/>
      <c r="H7" s="159"/>
    </row>
    <row r="8" spans="2:15" ht="15.75" x14ac:dyDescent="0.25">
      <c r="B8" s="65" t="s">
        <v>59</v>
      </c>
      <c r="C8" s="66" t="s">
        <v>651</v>
      </c>
      <c r="D8" s="68">
        <v>4391</v>
      </c>
      <c r="E8" s="73">
        <f>D8/D$21%</f>
        <v>1.1748935077166769</v>
      </c>
      <c r="F8" s="68">
        <v>4384</v>
      </c>
      <c r="G8" s="73">
        <f>F8/F$21%</f>
        <v>1.003111843309537</v>
      </c>
      <c r="H8" s="208">
        <f>F8/D8%</f>
        <v>99.840583010703725</v>
      </c>
    </row>
    <row r="9" spans="2:15" ht="15.75" x14ac:dyDescent="0.25">
      <c r="B9" s="65" t="s">
        <v>60</v>
      </c>
      <c r="C9" s="66" t="s">
        <v>652</v>
      </c>
      <c r="D9" s="217">
        <v>8240</v>
      </c>
      <c r="E9" s="73">
        <f t="shared" ref="E9:E20" si="0">D9/D$21%</f>
        <v>2.2047648607573258</v>
      </c>
      <c r="F9" s="217">
        <v>6167</v>
      </c>
      <c r="G9" s="73">
        <f t="shared" ref="G9:G20" si="1">F9/F$21%</f>
        <v>1.4110836536701448</v>
      </c>
      <c r="H9" s="208">
        <f t="shared" ref="H9:H21" si="2">F9/D9%</f>
        <v>74.842233009708735</v>
      </c>
      <c r="L9" s="313"/>
      <c r="M9" s="313"/>
      <c r="N9" s="313"/>
      <c r="O9" s="313"/>
    </row>
    <row r="10" spans="2:15" ht="15.75" x14ac:dyDescent="0.25">
      <c r="B10" s="65" t="s">
        <v>61</v>
      </c>
      <c r="C10" s="96" t="s">
        <v>653</v>
      </c>
      <c r="D10" s="217">
        <f>D11-D12-D13-D14</f>
        <v>290647</v>
      </c>
      <c r="E10" s="73">
        <f t="shared" si="0"/>
        <v>77.767996660744487</v>
      </c>
      <c r="F10" s="217">
        <f>F11-F12-F13-F14</f>
        <v>342550</v>
      </c>
      <c r="G10" s="73">
        <f t="shared" si="1"/>
        <v>78.37955335896028</v>
      </c>
      <c r="H10" s="208">
        <f t="shared" si="2"/>
        <v>117.8577449621018</v>
      </c>
      <c r="L10" s="313"/>
      <c r="M10" s="313"/>
      <c r="N10" s="313"/>
      <c r="O10" s="313"/>
    </row>
    <row r="11" spans="2:15" ht="15.75" x14ac:dyDescent="0.25">
      <c r="B11" s="65" t="s">
        <v>150</v>
      </c>
      <c r="C11" s="66" t="s">
        <v>654</v>
      </c>
      <c r="D11" s="217">
        <v>318640</v>
      </c>
      <c r="E11" s="73">
        <f t="shared" si="0"/>
        <v>85.258043110644948</v>
      </c>
      <c r="F11" s="217">
        <v>383834</v>
      </c>
      <c r="G11" s="73">
        <f t="shared" si="1"/>
        <v>87.825828299469165</v>
      </c>
      <c r="H11" s="208">
        <f t="shared" si="2"/>
        <v>120.46008034145116</v>
      </c>
      <c r="L11" s="313"/>
      <c r="M11" s="313"/>
      <c r="N11" s="313"/>
      <c r="O11" s="313"/>
    </row>
    <row r="12" spans="2:15" ht="15.75" x14ac:dyDescent="0.25">
      <c r="B12" s="65" t="s">
        <v>151</v>
      </c>
      <c r="C12" s="66" t="s">
        <v>655</v>
      </c>
      <c r="D12" s="217">
        <v>5681</v>
      </c>
      <c r="E12" s="73">
        <f t="shared" si="0"/>
        <v>1.5200569385876661</v>
      </c>
      <c r="F12" s="217">
        <v>4837</v>
      </c>
      <c r="G12" s="73">
        <f t="shared" si="1"/>
        <v>1.1067636829580818</v>
      </c>
      <c r="H12" s="208">
        <f t="shared" si="2"/>
        <v>85.143460658334803</v>
      </c>
      <c r="L12" s="313"/>
      <c r="M12" s="313"/>
      <c r="N12" s="313"/>
      <c r="O12" s="313"/>
    </row>
    <row r="13" spans="2:15" ht="15.75" x14ac:dyDescent="0.25">
      <c r="B13" s="65" t="s">
        <v>152</v>
      </c>
      <c r="C13" s="66" t="s">
        <v>656</v>
      </c>
      <c r="D13" s="217">
        <v>21996</v>
      </c>
      <c r="E13" s="73">
        <f t="shared" si="0"/>
        <v>5.8854378491769586</v>
      </c>
      <c r="F13" s="217">
        <v>36075</v>
      </c>
      <c r="G13" s="73">
        <f t="shared" si="1"/>
        <v>8.2543931905546408</v>
      </c>
      <c r="H13" s="208">
        <f t="shared" si="2"/>
        <v>164.00709219858155</v>
      </c>
      <c r="L13" s="313"/>
      <c r="M13" s="313"/>
      <c r="N13" s="313"/>
      <c r="O13" s="313"/>
    </row>
    <row r="14" spans="2:15" ht="15.75" x14ac:dyDescent="0.25">
      <c r="B14" s="65" t="s">
        <v>153</v>
      </c>
      <c r="C14" s="66" t="s">
        <v>657</v>
      </c>
      <c r="D14" s="217">
        <v>316</v>
      </c>
      <c r="E14" s="73">
        <f t="shared" si="0"/>
        <v>8.4551662135839201E-2</v>
      </c>
      <c r="F14" s="217">
        <v>372</v>
      </c>
      <c r="G14" s="73">
        <f t="shared" si="1"/>
        <v>8.5118066996155969E-2</v>
      </c>
      <c r="H14" s="208">
        <f t="shared" si="2"/>
        <v>117.72151898734177</v>
      </c>
      <c r="L14" s="313"/>
      <c r="M14" s="313"/>
      <c r="N14" s="313"/>
      <c r="O14" s="313"/>
    </row>
    <row r="15" spans="2:15" ht="15.75" x14ac:dyDescent="0.25">
      <c r="B15" s="65" t="s">
        <v>62</v>
      </c>
      <c r="C15" s="66" t="s">
        <v>658</v>
      </c>
      <c r="D15" s="217">
        <v>0</v>
      </c>
      <c r="E15" s="73">
        <f t="shared" si="0"/>
        <v>0</v>
      </c>
      <c r="F15" s="217">
        <v>0</v>
      </c>
      <c r="G15" s="73">
        <f t="shared" si="1"/>
        <v>0</v>
      </c>
      <c r="H15" s="208" t="s">
        <v>23</v>
      </c>
      <c r="L15" s="313"/>
      <c r="M15" s="313"/>
      <c r="N15" s="313"/>
      <c r="O15" s="313"/>
    </row>
    <row r="16" spans="2:15" ht="15.6" customHeight="1" x14ac:dyDescent="0.25">
      <c r="B16" s="65" t="s">
        <v>63</v>
      </c>
      <c r="C16" s="66" t="s">
        <v>659</v>
      </c>
      <c r="D16" s="217">
        <f>D17+D18</f>
        <v>64259</v>
      </c>
      <c r="E16" s="73">
        <f t="shared" si="0"/>
        <v>17.193687522743325</v>
      </c>
      <c r="F16" s="217">
        <f>F17+F18</f>
        <v>76012</v>
      </c>
      <c r="G16" s="73">
        <f t="shared" si="1"/>
        <v>17.392458356214537</v>
      </c>
      <c r="H16" s="208">
        <f t="shared" si="2"/>
        <v>118.29004497424485</v>
      </c>
      <c r="L16" s="313"/>
      <c r="M16" s="313"/>
      <c r="N16" s="313"/>
      <c r="O16" s="313"/>
    </row>
    <row r="17" spans="2:15" ht="15.75" x14ac:dyDescent="0.25">
      <c r="B17" s="65" t="s">
        <v>154</v>
      </c>
      <c r="C17" s="66" t="s">
        <v>660</v>
      </c>
      <c r="D17" s="217">
        <v>1557</v>
      </c>
      <c r="E17" s="73">
        <f t="shared" si="0"/>
        <v>0.41660423400475199</v>
      </c>
      <c r="F17" s="217">
        <v>1222</v>
      </c>
      <c r="G17" s="73">
        <f t="shared" si="1"/>
        <v>0.27960827384221126</v>
      </c>
      <c r="H17" s="208">
        <f t="shared" si="2"/>
        <v>78.484264611432238</v>
      </c>
      <c r="L17" s="313"/>
      <c r="M17" s="313"/>
      <c r="N17" s="313"/>
      <c r="O17" s="313"/>
    </row>
    <row r="18" spans="2:15" ht="15.75" x14ac:dyDescent="0.25">
      <c r="B18" s="65" t="s">
        <v>155</v>
      </c>
      <c r="C18" s="66" t="s">
        <v>661</v>
      </c>
      <c r="D18" s="217">
        <v>62702</v>
      </c>
      <c r="E18" s="73">
        <f t="shared" si="0"/>
        <v>16.777083288738574</v>
      </c>
      <c r="F18" s="217">
        <v>74790</v>
      </c>
      <c r="G18" s="73">
        <f t="shared" si="1"/>
        <v>17.112850082372326</v>
      </c>
      <c r="H18" s="208">
        <f t="shared" si="2"/>
        <v>119.27849191413353</v>
      </c>
      <c r="L18" s="313"/>
      <c r="M18" s="313"/>
      <c r="N18" s="313"/>
      <c r="O18" s="313"/>
    </row>
    <row r="19" spans="2:15" ht="15.75" x14ac:dyDescent="0.25">
      <c r="B19" s="65" t="s">
        <v>64</v>
      </c>
      <c r="C19" s="66" t="s">
        <v>662</v>
      </c>
      <c r="D19" s="217">
        <v>368</v>
      </c>
      <c r="E19" s="73">
        <f t="shared" si="0"/>
        <v>9.846522679110388E-2</v>
      </c>
      <c r="F19" s="217">
        <v>408</v>
      </c>
      <c r="G19" s="73">
        <f t="shared" si="1"/>
        <v>9.3355299286106544E-2</v>
      </c>
      <c r="H19" s="208">
        <f t="shared" si="2"/>
        <v>110.8695652173913</v>
      </c>
      <c r="L19" s="313"/>
      <c r="M19" s="313"/>
      <c r="N19" s="313"/>
      <c r="O19" s="313"/>
    </row>
    <row r="20" spans="2:15" ht="15.75" x14ac:dyDescent="0.25">
      <c r="B20" s="65" t="s">
        <v>65</v>
      </c>
      <c r="C20" s="66" t="s">
        <v>234</v>
      </c>
      <c r="D20" s="217">
        <v>5831</v>
      </c>
      <c r="E20" s="73">
        <f t="shared" si="0"/>
        <v>1.5601922212470833</v>
      </c>
      <c r="F20" s="217">
        <v>7519</v>
      </c>
      <c r="G20" s="73">
        <f t="shared" si="1"/>
        <v>1.7204374885593998</v>
      </c>
      <c r="H20" s="208">
        <f t="shared" si="2"/>
        <v>128.9487223460813</v>
      </c>
      <c r="L20" s="313"/>
      <c r="M20" s="313"/>
      <c r="N20" s="313"/>
      <c r="O20" s="313"/>
    </row>
    <row r="21" spans="2:15" ht="15.75" customHeight="1" x14ac:dyDescent="0.25">
      <c r="B21" s="380" t="s">
        <v>547</v>
      </c>
      <c r="C21" s="380"/>
      <c r="D21" s="228">
        <f>D9+D8+D10+D15+D16+D19+D20</f>
        <v>373736</v>
      </c>
      <c r="E21" s="212">
        <f>E9+E8+E10+E15+E16+E19+E20</f>
        <v>100</v>
      </c>
      <c r="F21" s="228">
        <f>F9+F8+F10+F15+F16+F19+F20</f>
        <v>437040</v>
      </c>
      <c r="G21" s="212">
        <f>G9+G8+G10+G15+G16+G19+G20</f>
        <v>100</v>
      </c>
      <c r="H21" s="209">
        <f t="shared" si="2"/>
        <v>116.93815955647837</v>
      </c>
      <c r="L21" s="305"/>
      <c r="M21" s="305"/>
      <c r="N21" s="305"/>
      <c r="O21" s="305"/>
    </row>
    <row r="22" spans="2:15" ht="15.75" x14ac:dyDescent="0.25">
      <c r="B22" s="159"/>
      <c r="C22" s="159" t="s">
        <v>548</v>
      </c>
      <c r="D22" s="252"/>
      <c r="E22" s="248"/>
      <c r="F22" s="252"/>
      <c r="G22" s="248"/>
      <c r="H22" s="208"/>
      <c r="L22" s="307"/>
      <c r="M22" s="307"/>
      <c r="N22" s="307"/>
      <c r="O22" s="307"/>
    </row>
    <row r="23" spans="2:15" ht="15.75" x14ac:dyDescent="0.25">
      <c r="B23" s="65" t="s">
        <v>66</v>
      </c>
      <c r="C23" s="66" t="s">
        <v>663</v>
      </c>
      <c r="D23" s="217">
        <v>336293</v>
      </c>
      <c r="E23" s="210">
        <f>D23/D$26%</f>
        <v>89.981430742556242</v>
      </c>
      <c r="F23" s="217">
        <v>390310</v>
      </c>
      <c r="G23" s="210">
        <f>F23/F$26%</f>
        <v>89.307614863628046</v>
      </c>
      <c r="H23" s="208">
        <f>F23/D23%</f>
        <v>116.06248122916624</v>
      </c>
      <c r="L23" s="313"/>
      <c r="M23" s="313"/>
      <c r="N23" s="313"/>
      <c r="O23" s="313"/>
    </row>
    <row r="24" spans="2:15" ht="15.75" x14ac:dyDescent="0.25">
      <c r="B24" s="65" t="s">
        <v>67</v>
      </c>
      <c r="C24" s="66" t="s">
        <v>238</v>
      </c>
      <c r="D24" s="217">
        <v>7957</v>
      </c>
      <c r="E24" s="210">
        <f t="shared" ref="E24:E25" si="3">D24/D$26%</f>
        <v>2.1290429608065584</v>
      </c>
      <c r="F24" s="217">
        <v>10158</v>
      </c>
      <c r="G24" s="210">
        <f t="shared" ref="G24:G26" si="4">F24/F$26%</f>
        <v>2.3242723778143879</v>
      </c>
      <c r="H24" s="208">
        <f t="shared" ref="H24:H27" si="5">F24/D24%</f>
        <v>127.66117883624483</v>
      </c>
      <c r="L24" s="313"/>
      <c r="M24" s="313"/>
      <c r="N24" s="313"/>
      <c r="O24" s="313"/>
    </row>
    <row r="25" spans="2:15" ht="15.75" x14ac:dyDescent="0.25">
      <c r="B25" s="65" t="s">
        <v>68</v>
      </c>
      <c r="C25" s="66" t="s">
        <v>226</v>
      </c>
      <c r="D25" s="217">
        <v>29486</v>
      </c>
      <c r="E25" s="210">
        <f t="shared" si="3"/>
        <v>7.8895262966371984</v>
      </c>
      <c r="F25" s="217">
        <v>36572</v>
      </c>
      <c r="G25" s="210">
        <f t="shared" si="4"/>
        <v>8.3681127585575705</v>
      </c>
      <c r="H25" s="208">
        <f t="shared" si="5"/>
        <v>124.03174387845078</v>
      </c>
      <c r="L25" s="313"/>
      <c r="M25" s="313"/>
      <c r="N25" s="313"/>
      <c r="O25" s="313"/>
    </row>
    <row r="26" spans="2:15" ht="15.75" x14ac:dyDescent="0.25">
      <c r="B26" s="244"/>
      <c r="C26" s="63" t="s">
        <v>549</v>
      </c>
      <c r="D26" s="228">
        <f>SUM(D23:D25)</f>
        <v>373736</v>
      </c>
      <c r="E26" s="212">
        <f>SUM(E23:E25)</f>
        <v>100</v>
      </c>
      <c r="F26" s="228">
        <f>SUM(F23:F25)</f>
        <v>437040</v>
      </c>
      <c r="G26" s="212">
        <f t="shared" si="4"/>
        <v>100.00000000000001</v>
      </c>
      <c r="H26" s="209">
        <f t="shared" si="5"/>
        <v>116.93815955647837</v>
      </c>
      <c r="L26" s="313"/>
      <c r="M26" s="313"/>
      <c r="N26" s="313"/>
      <c r="O26" s="313"/>
    </row>
    <row r="27" spans="2:15" ht="15.75" x14ac:dyDescent="0.25">
      <c r="B27" s="66" t="s">
        <v>69</v>
      </c>
      <c r="C27" s="66" t="s">
        <v>558</v>
      </c>
      <c r="D27" s="217">
        <v>106550</v>
      </c>
      <c r="E27" s="314"/>
      <c r="F27" s="217">
        <v>60984</v>
      </c>
      <c r="G27" s="314"/>
      <c r="H27" s="208">
        <f t="shared" si="5"/>
        <v>57.23510089160019</v>
      </c>
      <c r="L27" s="305"/>
      <c r="M27" s="305"/>
      <c r="N27" s="305"/>
      <c r="O27" s="305"/>
    </row>
  </sheetData>
  <mergeCells count="3">
    <mergeCell ref="G3:H3"/>
    <mergeCell ref="B4:H4"/>
    <mergeCell ref="B21:C21"/>
  </mergeCells>
  <pageMargins left="0.7" right="0.7" top="0.75" bottom="0.75" header="0.3" footer="0.3"/>
  <ignoredErrors>
    <ignoredError sqref="E16:F16 E10:F10" formula="1"/>
  </ignoredErrors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B3:J19"/>
  <sheetViews>
    <sheetView topLeftCell="A7" workbookViewId="0">
      <selection activeCell="C21" sqref="C21"/>
    </sheetView>
  </sheetViews>
  <sheetFormatPr defaultRowHeight="15" x14ac:dyDescent="0.25"/>
  <cols>
    <col min="2" max="2" width="6.7109375" customWidth="1"/>
    <col min="3" max="3" width="31.7109375" customWidth="1"/>
    <col min="4" max="4" width="16.7109375" customWidth="1"/>
    <col min="5" max="5" width="18" customWidth="1"/>
    <col min="6" max="6" width="16.85546875" customWidth="1"/>
    <col min="7" max="7" width="20.7109375" customWidth="1"/>
  </cols>
  <sheetData>
    <row r="3" spans="2:10" ht="16.5" thickBot="1" x14ac:dyDescent="0.3">
      <c r="B3" s="139"/>
      <c r="C3" s="90"/>
      <c r="D3" s="90"/>
      <c r="E3" s="90"/>
      <c r="F3" s="90"/>
      <c r="G3" s="422" t="s">
        <v>188</v>
      </c>
      <c r="H3" s="422"/>
    </row>
    <row r="4" spans="2:10" ht="24.95" customHeight="1" thickTop="1" x14ac:dyDescent="0.25">
      <c r="B4" s="404" t="s">
        <v>665</v>
      </c>
      <c r="C4" s="404"/>
      <c r="D4" s="404"/>
      <c r="E4" s="404"/>
      <c r="F4" s="404"/>
      <c r="G4" s="404"/>
      <c r="H4" s="404"/>
    </row>
    <row r="5" spans="2:10" ht="31.5" x14ac:dyDescent="0.25">
      <c r="B5" s="63" t="s">
        <v>177</v>
      </c>
      <c r="C5" s="63" t="s">
        <v>178</v>
      </c>
      <c r="D5" s="369" t="s">
        <v>666</v>
      </c>
      <c r="E5" s="369" t="s">
        <v>667</v>
      </c>
      <c r="F5" s="369" t="s">
        <v>668</v>
      </c>
      <c r="G5" s="369" t="s">
        <v>669</v>
      </c>
      <c r="H5" s="63" t="s">
        <v>192</v>
      </c>
    </row>
    <row r="6" spans="2:10" s="41" customFormat="1" ht="12.75" x14ac:dyDescent="0.2">
      <c r="B6" s="61">
        <v>1</v>
      </c>
      <c r="C6" s="61">
        <v>2</v>
      </c>
      <c r="D6" s="61">
        <v>3</v>
      </c>
      <c r="E6" s="61">
        <v>4</v>
      </c>
      <c r="F6" s="61">
        <v>5</v>
      </c>
      <c r="G6" s="61">
        <v>6</v>
      </c>
      <c r="H6" s="61">
        <v>7</v>
      </c>
    </row>
    <row r="7" spans="2:10" ht="15.75" x14ac:dyDescent="0.25">
      <c r="B7" s="159" t="s">
        <v>59</v>
      </c>
      <c r="C7" s="374" t="s">
        <v>670</v>
      </c>
      <c r="D7" s="159"/>
      <c r="E7" s="159"/>
      <c r="F7" s="159"/>
      <c r="G7" s="159"/>
      <c r="H7" s="159"/>
    </row>
    <row r="8" spans="2:10" ht="15.75" x14ac:dyDescent="0.25">
      <c r="B8" s="65" t="s">
        <v>12</v>
      </c>
      <c r="C8" s="340" t="s">
        <v>671</v>
      </c>
      <c r="D8" s="217">
        <v>57304</v>
      </c>
      <c r="E8" s="217">
        <v>121574</v>
      </c>
      <c r="F8" s="217">
        <v>1469</v>
      </c>
      <c r="G8" s="217">
        <f>D8+E8+F8</f>
        <v>180347</v>
      </c>
      <c r="H8" s="210">
        <f>G8/G13*100</f>
        <v>51.915299075670653</v>
      </c>
      <c r="J8" s="15"/>
    </row>
    <row r="9" spans="2:10" ht="47.25" customHeight="1" x14ac:dyDescent="0.25">
      <c r="B9" s="65" t="s">
        <v>29</v>
      </c>
      <c r="C9" s="340" t="s">
        <v>672</v>
      </c>
      <c r="D9" s="217">
        <v>41168</v>
      </c>
      <c r="E9" s="217">
        <v>77399</v>
      </c>
      <c r="F9" s="217">
        <v>1297</v>
      </c>
      <c r="G9" s="217">
        <f>D9+E9+F9</f>
        <v>119864</v>
      </c>
      <c r="H9" s="210">
        <f>G9/G13*100</f>
        <v>34.504457564618136</v>
      </c>
      <c r="J9" s="15"/>
    </row>
    <row r="10" spans="2:10" ht="15.75" x14ac:dyDescent="0.25">
      <c r="B10" s="65" t="s">
        <v>75</v>
      </c>
      <c r="C10" s="340" t="s">
        <v>673</v>
      </c>
      <c r="D10" s="217">
        <v>18454</v>
      </c>
      <c r="E10" s="217">
        <v>27615</v>
      </c>
      <c r="F10" s="217">
        <v>460</v>
      </c>
      <c r="G10" s="217">
        <f>D10+E10+F10</f>
        <v>46529</v>
      </c>
      <c r="H10" s="210">
        <f>G10/G13*100</f>
        <v>13.393995745379073</v>
      </c>
      <c r="J10" s="15"/>
    </row>
    <row r="11" spans="2:10" ht="15.75" x14ac:dyDescent="0.25">
      <c r="B11" s="65" t="s">
        <v>76</v>
      </c>
      <c r="C11" s="340" t="s">
        <v>674</v>
      </c>
      <c r="D11" s="217">
        <v>111</v>
      </c>
      <c r="E11" s="217">
        <v>469</v>
      </c>
      <c r="F11" s="217">
        <v>15</v>
      </c>
      <c r="G11" s="217">
        <f>D11+E11+F11</f>
        <v>595</v>
      </c>
      <c r="H11" s="210">
        <f>G11/G13*100</f>
        <v>0.17127871797159938</v>
      </c>
    </row>
    <row r="12" spans="2:10" ht="15.75" x14ac:dyDescent="0.25">
      <c r="B12" s="65" t="s">
        <v>77</v>
      </c>
      <c r="C12" s="340" t="s">
        <v>214</v>
      </c>
      <c r="D12" s="217">
        <v>39</v>
      </c>
      <c r="E12" s="217">
        <v>13</v>
      </c>
      <c r="F12" s="217">
        <v>0</v>
      </c>
      <c r="G12" s="217">
        <f>D12+E12+F12</f>
        <v>52</v>
      </c>
      <c r="H12" s="210">
        <f>G12/G13*100</f>
        <v>1.4968896360543141E-2</v>
      </c>
    </row>
    <row r="13" spans="2:10" ht="15.6" customHeight="1" x14ac:dyDescent="0.25">
      <c r="B13" s="380" t="s">
        <v>179</v>
      </c>
      <c r="C13" s="380"/>
      <c r="D13" s="228">
        <f>SUM(D8:D12)</f>
        <v>117076</v>
      </c>
      <c r="E13" s="228">
        <f>SUM(E8:E12)</f>
        <v>227070</v>
      </c>
      <c r="F13" s="228">
        <f>SUM(F8:F12)</f>
        <v>3241</v>
      </c>
      <c r="G13" s="228">
        <f>SUM(G8:G12)</f>
        <v>347387</v>
      </c>
      <c r="H13" s="212">
        <f>SUM(H8:H12)</f>
        <v>100.00000000000001</v>
      </c>
      <c r="J13" s="15"/>
    </row>
    <row r="14" spans="2:10" ht="15.75" x14ac:dyDescent="0.25">
      <c r="B14" s="159" t="s">
        <v>60</v>
      </c>
      <c r="C14" s="375" t="s">
        <v>675</v>
      </c>
      <c r="D14" s="252"/>
      <c r="E14" s="252"/>
      <c r="F14" s="252"/>
      <c r="G14" s="252"/>
      <c r="H14" s="159"/>
    </row>
    <row r="15" spans="2:10" ht="15.75" x14ac:dyDescent="0.25">
      <c r="B15" s="65" t="s">
        <v>78</v>
      </c>
      <c r="C15" s="352" t="s">
        <v>599</v>
      </c>
      <c r="D15" s="217">
        <v>106450</v>
      </c>
      <c r="E15" s="217">
        <v>203919</v>
      </c>
      <c r="F15" s="217">
        <v>2994</v>
      </c>
      <c r="G15" s="217">
        <f>D15+E15+F15</f>
        <v>313363</v>
      </c>
      <c r="H15" s="210">
        <f>G15/G19*100</f>
        <v>90.205735965940008</v>
      </c>
      <c r="J15" s="15"/>
    </row>
    <row r="16" spans="2:10" ht="15.75" x14ac:dyDescent="0.25">
      <c r="B16" s="65" t="s">
        <v>79</v>
      </c>
      <c r="C16" s="352" t="s">
        <v>676</v>
      </c>
      <c r="D16" s="217">
        <v>4140</v>
      </c>
      <c r="E16" s="217">
        <v>8025</v>
      </c>
      <c r="F16" s="217">
        <v>102</v>
      </c>
      <c r="G16" s="217">
        <f>D16+E16+F16</f>
        <v>12267</v>
      </c>
      <c r="H16" s="210">
        <f>G16/G19*100</f>
        <v>3.5312202241304367</v>
      </c>
      <c r="J16" s="15"/>
    </row>
    <row r="17" spans="2:10" ht="15.75" x14ac:dyDescent="0.25">
      <c r="B17" s="65" t="s">
        <v>80</v>
      </c>
      <c r="C17" s="352" t="s">
        <v>677</v>
      </c>
      <c r="D17" s="217">
        <v>5670</v>
      </c>
      <c r="E17" s="217">
        <v>13755</v>
      </c>
      <c r="F17" s="217">
        <v>137</v>
      </c>
      <c r="G17" s="217">
        <f>D17+E17+F17</f>
        <v>19562</v>
      </c>
      <c r="H17" s="210">
        <f>G17/G19*100</f>
        <v>5.6311836654797105</v>
      </c>
      <c r="J17" s="15"/>
    </row>
    <row r="18" spans="2:10" ht="15.75" x14ac:dyDescent="0.25">
      <c r="B18" s="65" t="s">
        <v>81</v>
      </c>
      <c r="C18" s="352" t="s">
        <v>678</v>
      </c>
      <c r="D18" s="217">
        <v>816</v>
      </c>
      <c r="E18" s="217">
        <v>1371</v>
      </c>
      <c r="F18" s="217">
        <v>8</v>
      </c>
      <c r="G18" s="217">
        <f>D18+E18+F18</f>
        <v>2195</v>
      </c>
      <c r="H18" s="210">
        <f>G18/G19*100</f>
        <v>0.63186014444984984</v>
      </c>
      <c r="J18" s="15"/>
    </row>
    <row r="19" spans="2:10" ht="15.75" x14ac:dyDescent="0.25">
      <c r="B19" s="380" t="s">
        <v>179</v>
      </c>
      <c r="C19" s="380"/>
      <c r="D19" s="228">
        <f>SUM(D15:D18)</f>
        <v>117076</v>
      </c>
      <c r="E19" s="228">
        <f>SUM(E15:E18)</f>
        <v>227070</v>
      </c>
      <c r="F19" s="228">
        <f>SUM(F15:F18)</f>
        <v>3241</v>
      </c>
      <c r="G19" s="228">
        <f>SUM(G15:G18)</f>
        <v>347387</v>
      </c>
      <c r="H19" s="212">
        <f>SUM(H15:H18)</f>
        <v>100</v>
      </c>
      <c r="J19" s="15"/>
    </row>
  </sheetData>
  <mergeCells count="4">
    <mergeCell ref="B13:C13"/>
    <mergeCell ref="B19:C19"/>
    <mergeCell ref="G3:H3"/>
    <mergeCell ref="B4:H4"/>
  </mergeCells>
  <pageMargins left="0.7" right="0.7" top="0.75" bottom="0.75" header="0.3" footer="0.3"/>
  <pageSetup paperSize="9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B2:M21"/>
  <sheetViews>
    <sheetView workbookViewId="0">
      <selection activeCell="H21" sqref="H21"/>
    </sheetView>
  </sheetViews>
  <sheetFormatPr defaultRowHeight="15" x14ac:dyDescent="0.25"/>
  <cols>
    <col min="2" max="2" width="6.28515625" customWidth="1"/>
    <col min="3" max="3" width="14" customWidth="1"/>
    <col min="4" max="4" width="17.7109375" customWidth="1"/>
    <col min="5" max="5" width="18.85546875" customWidth="1"/>
    <col min="6" max="6" width="14.5703125" customWidth="1"/>
    <col min="7" max="7" width="13.5703125" customWidth="1"/>
    <col min="8" max="8" width="14.7109375" customWidth="1"/>
    <col min="9" max="9" width="15.7109375" customWidth="1"/>
    <col min="10" max="10" width="14.42578125" customWidth="1"/>
    <col min="11" max="11" width="16.28515625" customWidth="1"/>
    <col min="12" max="12" width="14.28515625" customWidth="1"/>
    <col min="13" max="13" width="12.42578125" customWidth="1"/>
  </cols>
  <sheetData>
    <row r="2" spans="2:13" ht="15.75" x14ac:dyDescent="0.25">
      <c r="C2" s="2"/>
      <c r="D2" s="2"/>
      <c r="E2" s="2"/>
      <c r="F2" s="2"/>
    </row>
    <row r="3" spans="2:13" ht="16.5" thickBot="1" x14ac:dyDescent="0.3">
      <c r="B3" s="229"/>
      <c r="C3" s="266"/>
      <c r="D3" s="229"/>
      <c r="E3" s="229"/>
      <c r="F3" s="267"/>
      <c r="G3" s="229"/>
      <c r="H3" s="229"/>
      <c r="I3" s="229"/>
      <c r="J3" s="229"/>
      <c r="K3" s="229"/>
      <c r="L3" s="229"/>
      <c r="M3" s="195" t="s">
        <v>188</v>
      </c>
    </row>
    <row r="4" spans="2:13" ht="24.95" customHeight="1" thickTop="1" x14ac:dyDescent="0.25">
      <c r="B4" s="404" t="s">
        <v>680</v>
      </c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4"/>
    </row>
    <row r="5" spans="2:13" ht="15.75" customHeight="1" x14ac:dyDescent="0.25">
      <c r="B5" s="423" t="s">
        <v>177</v>
      </c>
      <c r="C5" s="254"/>
      <c r="D5" s="424" t="s">
        <v>682</v>
      </c>
      <c r="E5" s="424" t="s">
        <v>683</v>
      </c>
      <c r="F5" s="424" t="s">
        <v>684</v>
      </c>
      <c r="G5" s="424" t="s">
        <v>685</v>
      </c>
      <c r="H5" s="424" t="s">
        <v>686</v>
      </c>
      <c r="I5" s="424" t="s">
        <v>687</v>
      </c>
      <c r="J5" s="423" t="s">
        <v>692</v>
      </c>
      <c r="K5" s="423"/>
      <c r="L5" s="423"/>
      <c r="M5" s="423"/>
    </row>
    <row r="6" spans="2:13" ht="78.75" x14ac:dyDescent="0.25">
      <c r="B6" s="423"/>
      <c r="C6" s="254" t="s">
        <v>681</v>
      </c>
      <c r="D6" s="424"/>
      <c r="E6" s="424"/>
      <c r="F6" s="424"/>
      <c r="G6" s="424"/>
      <c r="H6" s="424"/>
      <c r="I6" s="424"/>
      <c r="J6" s="369" t="s">
        <v>688</v>
      </c>
      <c r="K6" s="369" t="s">
        <v>689</v>
      </c>
      <c r="L6" s="369" t="s">
        <v>690</v>
      </c>
      <c r="M6" s="369" t="s">
        <v>691</v>
      </c>
    </row>
    <row r="7" spans="2:13" x14ac:dyDescent="0.25">
      <c r="B7" s="257">
        <v>1</v>
      </c>
      <c r="C7" s="256">
        <v>2</v>
      </c>
      <c r="D7" s="257">
        <v>3</v>
      </c>
      <c r="E7" s="257">
        <v>4</v>
      </c>
      <c r="F7" s="257">
        <v>5</v>
      </c>
      <c r="G7" s="257">
        <v>6</v>
      </c>
      <c r="H7" s="257">
        <v>7</v>
      </c>
      <c r="I7" s="257">
        <v>8</v>
      </c>
      <c r="J7" s="257" t="s">
        <v>125</v>
      </c>
      <c r="K7" s="257" t="s">
        <v>124</v>
      </c>
      <c r="L7" s="257">
        <v>11</v>
      </c>
      <c r="M7" s="257" t="s">
        <v>93</v>
      </c>
    </row>
    <row r="8" spans="2:13" ht="15.75" x14ac:dyDescent="0.25">
      <c r="B8" s="265" t="s">
        <v>59</v>
      </c>
      <c r="C8" s="258" t="s">
        <v>50</v>
      </c>
      <c r="D8" s="285">
        <v>5.0000000000000001E-3</v>
      </c>
      <c r="E8" s="285">
        <v>5.0000000000000001E-3</v>
      </c>
      <c r="F8" s="259">
        <v>343836</v>
      </c>
      <c r="G8" s="259">
        <v>490</v>
      </c>
      <c r="H8" s="259">
        <v>61934</v>
      </c>
      <c r="I8" s="259">
        <v>218</v>
      </c>
      <c r="J8" s="259">
        <f>H8*D8</f>
        <v>309.67</v>
      </c>
      <c r="K8" s="259">
        <f>I8*E8</f>
        <v>1.0900000000000001</v>
      </c>
      <c r="L8" s="259">
        <v>4306.5</v>
      </c>
      <c r="M8" s="259">
        <f>J8+K8+L8</f>
        <v>4617.26</v>
      </c>
    </row>
    <row r="9" spans="2:13" ht="15.75" x14ac:dyDescent="0.25">
      <c r="B9" s="265" t="s">
        <v>60</v>
      </c>
      <c r="C9" s="258" t="s">
        <v>51</v>
      </c>
      <c r="D9" s="264">
        <v>0.1</v>
      </c>
      <c r="E9" s="264">
        <v>0.1</v>
      </c>
      <c r="F9" s="259">
        <v>2311</v>
      </c>
      <c r="G9" s="259">
        <v>120</v>
      </c>
      <c r="H9" s="259">
        <v>486</v>
      </c>
      <c r="I9" s="259">
        <v>0</v>
      </c>
      <c r="J9" s="259">
        <f t="shared" ref="J9:J12" si="0">H9*D9</f>
        <v>48.6</v>
      </c>
      <c r="K9" s="259">
        <f t="shared" ref="K9:K12" si="1">I9*E9</f>
        <v>0</v>
      </c>
      <c r="L9" s="259">
        <v>54</v>
      </c>
      <c r="M9" s="259">
        <f t="shared" ref="M9:M13" si="2">J9+K9+L9</f>
        <v>102.6</v>
      </c>
    </row>
    <row r="10" spans="2:13" ht="15.75" x14ac:dyDescent="0.25">
      <c r="B10" s="265" t="s">
        <v>61</v>
      </c>
      <c r="C10" s="258" t="s">
        <v>52</v>
      </c>
      <c r="D10" s="264">
        <v>0.5</v>
      </c>
      <c r="E10" s="264">
        <v>0.5</v>
      </c>
      <c r="F10" s="259">
        <v>596</v>
      </c>
      <c r="G10" s="259">
        <v>0</v>
      </c>
      <c r="H10" s="259">
        <v>166</v>
      </c>
      <c r="I10" s="259">
        <v>0</v>
      </c>
      <c r="J10" s="259">
        <f t="shared" si="0"/>
        <v>83</v>
      </c>
      <c r="K10" s="259">
        <f t="shared" si="1"/>
        <v>0</v>
      </c>
      <c r="L10" s="259">
        <v>0</v>
      </c>
      <c r="M10" s="259">
        <f t="shared" si="2"/>
        <v>83</v>
      </c>
    </row>
    <row r="11" spans="2:13" ht="15.75" x14ac:dyDescent="0.25">
      <c r="B11" s="265" t="s">
        <v>62</v>
      </c>
      <c r="C11" s="258" t="s">
        <v>604</v>
      </c>
      <c r="D11" s="264">
        <v>1</v>
      </c>
      <c r="E11" s="264">
        <v>0.75</v>
      </c>
      <c r="F11" s="259">
        <v>34</v>
      </c>
      <c r="G11" s="259">
        <v>0</v>
      </c>
      <c r="H11" s="259">
        <v>34</v>
      </c>
      <c r="I11" s="259">
        <v>0</v>
      </c>
      <c r="J11" s="259">
        <f t="shared" si="0"/>
        <v>34</v>
      </c>
      <c r="K11" s="259">
        <f t="shared" si="1"/>
        <v>0</v>
      </c>
      <c r="L11" s="259">
        <v>0</v>
      </c>
      <c r="M11" s="259">
        <f t="shared" si="2"/>
        <v>34</v>
      </c>
    </row>
    <row r="12" spans="2:13" ht="15.75" x14ac:dyDescent="0.25">
      <c r="B12" s="265" t="s">
        <v>63</v>
      </c>
      <c r="C12" s="258" t="s">
        <v>679</v>
      </c>
      <c r="D12" s="264">
        <v>1</v>
      </c>
      <c r="E12" s="264">
        <v>1</v>
      </c>
      <c r="F12" s="259">
        <v>0</v>
      </c>
      <c r="G12" s="259">
        <v>0</v>
      </c>
      <c r="H12" s="259">
        <v>0</v>
      </c>
      <c r="I12" s="259">
        <v>0</v>
      </c>
      <c r="J12" s="259">
        <f t="shared" si="0"/>
        <v>0</v>
      </c>
      <c r="K12" s="259">
        <f t="shared" si="1"/>
        <v>0</v>
      </c>
      <c r="L12" s="259">
        <v>0</v>
      </c>
      <c r="M12" s="259">
        <f t="shared" si="2"/>
        <v>0</v>
      </c>
    </row>
    <row r="13" spans="2:13" ht="15.75" x14ac:dyDescent="0.25">
      <c r="B13" s="423" t="s">
        <v>179</v>
      </c>
      <c r="C13" s="423"/>
      <c r="D13" s="423"/>
      <c r="E13" s="423"/>
      <c r="F13" s="262">
        <f t="shared" ref="F13:K13" si="3">SUM(F8:F12)</f>
        <v>346777</v>
      </c>
      <c r="G13" s="262">
        <f t="shared" si="3"/>
        <v>610</v>
      </c>
      <c r="H13" s="262">
        <f t="shared" si="3"/>
        <v>62620</v>
      </c>
      <c r="I13" s="262">
        <f t="shared" si="3"/>
        <v>218</v>
      </c>
      <c r="J13" s="262">
        <f t="shared" si="3"/>
        <v>475.27000000000004</v>
      </c>
      <c r="K13" s="262">
        <f t="shared" si="3"/>
        <v>1.0900000000000001</v>
      </c>
      <c r="L13" s="262">
        <f>SUM(L8:L12)</f>
        <v>4360.5</v>
      </c>
      <c r="M13" s="262">
        <f t="shared" si="2"/>
        <v>4836.8599999999997</v>
      </c>
    </row>
    <row r="16" spans="2:13" x14ac:dyDescent="0.25">
      <c r="F16" s="15"/>
      <c r="G16" s="15"/>
      <c r="H16" s="15"/>
      <c r="M16" s="15"/>
    </row>
    <row r="17" spans="6:13" x14ac:dyDescent="0.25">
      <c r="F17" s="15"/>
    </row>
    <row r="18" spans="6:13" x14ac:dyDescent="0.25">
      <c r="F18" s="15"/>
    </row>
    <row r="21" spans="6:13" x14ac:dyDescent="0.25">
      <c r="F21" s="15"/>
      <c r="G21" s="15"/>
      <c r="H21" s="15"/>
      <c r="J21" s="15"/>
      <c r="L21" s="15"/>
      <c r="M21" s="15"/>
    </row>
  </sheetData>
  <mergeCells count="10">
    <mergeCell ref="B13:E13"/>
    <mergeCell ref="B4:M4"/>
    <mergeCell ref="B5:B6"/>
    <mergeCell ref="D5:D6"/>
    <mergeCell ref="E5:E6"/>
    <mergeCell ref="F5:F6"/>
    <mergeCell ref="G5:G6"/>
    <mergeCell ref="H5:H6"/>
    <mergeCell ref="I5:I6"/>
    <mergeCell ref="J5:M5"/>
  </mergeCells>
  <pageMargins left="0.7" right="0.7" top="0.75" bottom="0.75" header="0.3" footer="0.3"/>
  <pageSetup paperSize="9" orientation="portrait" horizontalDpi="300" verticalDpi="300" r:id="rId1"/>
  <ignoredErrors>
    <ignoredError sqref="F13:I13 L13" formulaRange="1"/>
  </ignoredErrors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B3:G10"/>
  <sheetViews>
    <sheetView workbookViewId="0">
      <selection activeCell="B23" sqref="B23"/>
    </sheetView>
  </sheetViews>
  <sheetFormatPr defaultRowHeight="15" x14ac:dyDescent="0.25"/>
  <cols>
    <col min="2" max="2" width="6.85546875" customWidth="1"/>
    <col min="3" max="3" width="16.42578125" customWidth="1"/>
    <col min="4" max="4" width="17.7109375" customWidth="1"/>
    <col min="5" max="5" width="13.5703125" customWidth="1"/>
    <col min="6" max="6" width="17.42578125" customWidth="1"/>
    <col min="7" max="7" width="13.7109375" customWidth="1"/>
  </cols>
  <sheetData>
    <row r="3" spans="2:7" ht="16.5" thickBot="1" x14ac:dyDescent="0.3">
      <c r="B3" s="286"/>
      <c r="C3" s="286"/>
      <c r="D3" s="286"/>
      <c r="E3" s="286"/>
      <c r="F3" s="286"/>
      <c r="G3" s="195" t="s">
        <v>188</v>
      </c>
    </row>
    <row r="4" spans="2:7" ht="24.95" customHeight="1" thickTop="1" x14ac:dyDescent="0.25">
      <c r="B4" s="389" t="s">
        <v>693</v>
      </c>
      <c r="C4" s="389"/>
      <c r="D4" s="389"/>
      <c r="E4" s="389"/>
      <c r="F4" s="389"/>
      <c r="G4" s="389"/>
    </row>
    <row r="5" spans="2:7" ht="15.75" x14ac:dyDescent="0.25">
      <c r="B5" s="394" t="s">
        <v>177</v>
      </c>
      <c r="C5" s="387" t="s">
        <v>178</v>
      </c>
      <c r="D5" s="387" t="s">
        <v>136</v>
      </c>
      <c r="E5" s="387"/>
      <c r="F5" s="387" t="s">
        <v>146</v>
      </c>
      <c r="G5" s="387"/>
    </row>
    <row r="6" spans="2:7" ht="47.25" x14ac:dyDescent="0.25">
      <c r="B6" s="394"/>
      <c r="C6" s="387"/>
      <c r="D6" s="97" t="s">
        <v>191</v>
      </c>
      <c r="E6" s="97" t="s">
        <v>694</v>
      </c>
      <c r="F6" s="97" t="s">
        <v>191</v>
      </c>
      <c r="G6" s="97" t="s">
        <v>694</v>
      </c>
    </row>
    <row r="7" spans="2:7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</row>
    <row r="8" spans="2:7" ht="15.75" x14ac:dyDescent="0.25">
      <c r="B8" s="180" t="s">
        <v>59</v>
      </c>
      <c r="C8" s="112" t="s">
        <v>398</v>
      </c>
      <c r="D8" s="102">
        <v>5776</v>
      </c>
      <c r="E8" s="114">
        <v>3</v>
      </c>
      <c r="F8" s="102">
        <v>9341</v>
      </c>
      <c r="G8" s="114">
        <v>3</v>
      </c>
    </row>
    <row r="9" spans="2:7" ht="15.75" x14ac:dyDescent="0.25">
      <c r="B9" s="180" t="s">
        <v>60</v>
      </c>
      <c r="C9" s="112" t="s">
        <v>399</v>
      </c>
      <c r="D9" s="102">
        <v>936</v>
      </c>
      <c r="E9" s="114">
        <v>1</v>
      </c>
      <c r="F9" s="102">
        <v>461</v>
      </c>
      <c r="G9" s="114">
        <v>1</v>
      </c>
    </row>
    <row r="10" spans="2:7" ht="15.75" x14ac:dyDescent="0.25">
      <c r="B10" s="387" t="s">
        <v>179</v>
      </c>
      <c r="C10" s="387"/>
      <c r="D10" s="105">
        <f>D8-D9</f>
        <v>4840</v>
      </c>
      <c r="E10" s="97">
        <f>E8+E9</f>
        <v>4</v>
      </c>
      <c r="F10" s="105">
        <f>F8-F9</f>
        <v>8880</v>
      </c>
      <c r="G10" s="97">
        <f t="shared" ref="G10" si="0">G8+G9</f>
        <v>4</v>
      </c>
    </row>
  </sheetData>
  <mergeCells count="6">
    <mergeCell ref="B10:C10"/>
    <mergeCell ref="B4:G4"/>
    <mergeCell ref="B5:B6"/>
    <mergeCell ref="C5:C6"/>
    <mergeCell ref="D5:E5"/>
    <mergeCell ref="F5:G5"/>
  </mergeCells>
  <pageMargins left="0.7" right="0.7" top="0.75" bottom="0.75" header="0.3" footer="0.3"/>
  <ignoredErrors>
    <ignoredError sqref="E10:F10" formula="1"/>
  </ignoredErrors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B3:K19"/>
  <sheetViews>
    <sheetView workbookViewId="0">
      <selection activeCell="D6" sqref="D6:E6"/>
    </sheetView>
  </sheetViews>
  <sheetFormatPr defaultColWidth="9.140625" defaultRowHeight="15.75" x14ac:dyDescent="0.25"/>
  <cols>
    <col min="1" max="2" width="9.140625" style="1"/>
    <col min="3" max="3" width="48.7109375" style="1" customWidth="1"/>
    <col min="4" max="4" width="15.42578125" style="1" customWidth="1"/>
    <col min="5" max="5" width="11.28515625" style="1" customWidth="1"/>
    <col min="6" max="6" width="13.7109375" style="1" customWidth="1"/>
    <col min="7" max="7" width="12.7109375" style="1" customWidth="1"/>
    <col min="8" max="8" width="15.28515625" style="1" customWidth="1"/>
    <col min="9" max="9" width="12.42578125" style="1" customWidth="1"/>
    <col min="10" max="10" width="10.85546875" style="1" customWidth="1"/>
    <col min="11" max="11" width="12.5703125" style="1" customWidth="1"/>
    <col min="12" max="16384" width="9.140625" style="1"/>
  </cols>
  <sheetData>
    <row r="3" spans="2:11" ht="16.5" thickBot="1" x14ac:dyDescent="0.3">
      <c r="B3" s="229"/>
      <c r="C3" s="229"/>
      <c r="D3" s="229"/>
      <c r="E3" s="229"/>
      <c r="F3" s="229"/>
      <c r="G3" s="229"/>
      <c r="H3" s="195" t="s">
        <v>188</v>
      </c>
      <c r="K3" s="32"/>
    </row>
    <row r="4" spans="2:11" ht="24.95" customHeight="1" thickTop="1" x14ac:dyDescent="0.25">
      <c r="B4" s="404" t="s">
        <v>695</v>
      </c>
      <c r="C4" s="404"/>
      <c r="D4" s="404"/>
      <c r="E4" s="404"/>
      <c r="F4" s="404"/>
      <c r="G4" s="404"/>
      <c r="H4" s="404"/>
    </row>
    <row r="5" spans="2:11" x14ac:dyDescent="0.25">
      <c r="B5" s="423" t="s">
        <v>177</v>
      </c>
      <c r="C5" s="424" t="s">
        <v>405</v>
      </c>
      <c r="D5" s="425" t="s">
        <v>136</v>
      </c>
      <c r="E5" s="425"/>
      <c r="F5" s="425" t="s">
        <v>146</v>
      </c>
      <c r="G5" s="425"/>
      <c r="H5" s="255" t="s">
        <v>189</v>
      </c>
    </row>
    <row r="6" spans="2:11" x14ac:dyDescent="0.25">
      <c r="B6" s="423"/>
      <c r="C6" s="424"/>
      <c r="D6" s="255" t="s">
        <v>191</v>
      </c>
      <c r="E6" s="254" t="s">
        <v>192</v>
      </c>
      <c r="F6" s="255" t="s">
        <v>191</v>
      </c>
      <c r="G6" s="254" t="s">
        <v>192</v>
      </c>
      <c r="H6" s="255" t="s">
        <v>98</v>
      </c>
    </row>
    <row r="7" spans="2:11" x14ac:dyDescent="0.25">
      <c r="B7" s="256">
        <v>1</v>
      </c>
      <c r="C7" s="257">
        <v>2</v>
      </c>
      <c r="D7" s="257">
        <v>3</v>
      </c>
      <c r="E7" s="257">
        <v>4</v>
      </c>
      <c r="F7" s="257">
        <v>5</v>
      </c>
      <c r="G7" s="257">
        <v>6</v>
      </c>
      <c r="H7" s="257">
        <v>7</v>
      </c>
    </row>
    <row r="8" spans="2:11" x14ac:dyDescent="0.25">
      <c r="B8" s="269" t="s">
        <v>59</v>
      </c>
      <c r="C8" s="350" t="s">
        <v>697</v>
      </c>
      <c r="D8" s="268"/>
      <c r="E8" s="253"/>
      <c r="F8" s="253"/>
      <c r="G8" s="253"/>
      <c r="H8" s="270"/>
    </row>
    <row r="9" spans="2:11" x14ac:dyDescent="0.25">
      <c r="B9" s="271" t="s">
        <v>12</v>
      </c>
      <c r="C9" s="351" t="s">
        <v>698</v>
      </c>
      <c r="D9" s="259">
        <v>73</v>
      </c>
      <c r="E9" s="260">
        <f>D9/D19*100</f>
        <v>0.19769268266262252</v>
      </c>
      <c r="F9" s="259">
        <v>136</v>
      </c>
      <c r="G9" s="260">
        <f>F9/F19*100</f>
        <v>0.29523499403017472</v>
      </c>
      <c r="H9" s="261">
        <f>F9/D9*100</f>
        <v>186.30136986301369</v>
      </c>
      <c r="J9" s="49"/>
      <c r="K9" s="49"/>
    </row>
    <row r="10" spans="2:11" x14ac:dyDescent="0.25">
      <c r="B10" s="271" t="s">
        <v>29</v>
      </c>
      <c r="C10" s="351" t="s">
        <v>699</v>
      </c>
      <c r="D10" s="259">
        <v>11772</v>
      </c>
      <c r="E10" s="260">
        <f>D10/D19*100</f>
        <v>31.879976168553327</v>
      </c>
      <c r="F10" s="259">
        <v>13631</v>
      </c>
      <c r="G10" s="260">
        <f>F10/F19*100</f>
        <v>29.590795614892002</v>
      </c>
      <c r="H10" s="261">
        <f>F10/D10*100</f>
        <v>115.79170914033298</v>
      </c>
      <c r="J10" s="49"/>
      <c r="K10" s="49"/>
    </row>
    <row r="11" spans="2:11" x14ac:dyDescent="0.25">
      <c r="B11" s="271" t="s">
        <v>75</v>
      </c>
      <c r="C11" s="351" t="s">
        <v>700</v>
      </c>
      <c r="D11" s="259">
        <v>2005</v>
      </c>
      <c r="E11" s="260">
        <f>D11/D19*100</f>
        <v>5.42977847587066</v>
      </c>
      <c r="F11" s="259">
        <v>2300</v>
      </c>
      <c r="G11" s="260">
        <f>F11/F19*100</f>
        <v>4.9929447519808967</v>
      </c>
      <c r="H11" s="261">
        <f>F11/D11*100</f>
        <v>114.71321695760599</v>
      </c>
      <c r="J11" s="49"/>
      <c r="K11" s="49"/>
    </row>
    <row r="12" spans="2:11" x14ac:dyDescent="0.25">
      <c r="B12" s="425" t="s">
        <v>701</v>
      </c>
      <c r="C12" s="425"/>
      <c r="D12" s="262">
        <f>SUM(D9:D11)</f>
        <v>13850</v>
      </c>
      <c r="E12" s="272">
        <f>D12/D19*100</f>
        <v>37.507447327086609</v>
      </c>
      <c r="F12" s="262">
        <f>SUM(F9:F11)</f>
        <v>16067</v>
      </c>
      <c r="G12" s="272">
        <f>F12/F19*100</f>
        <v>34.87897536090307</v>
      </c>
      <c r="H12" s="263">
        <f>F12/D12*100</f>
        <v>116.0072202166065</v>
      </c>
      <c r="J12" s="49"/>
      <c r="K12" s="49"/>
    </row>
    <row r="13" spans="2:11" x14ac:dyDescent="0.25">
      <c r="B13" s="269" t="s">
        <v>60</v>
      </c>
      <c r="C13" s="350" t="s">
        <v>702</v>
      </c>
      <c r="D13" s="268"/>
      <c r="E13" s="260"/>
      <c r="F13" s="268"/>
      <c r="G13" s="260"/>
      <c r="H13" s="261"/>
      <c r="J13" s="49"/>
      <c r="K13" s="49"/>
    </row>
    <row r="14" spans="2:11" x14ac:dyDescent="0.25">
      <c r="B14" s="258" t="s">
        <v>78</v>
      </c>
      <c r="C14" s="351" t="s">
        <v>703</v>
      </c>
      <c r="D14" s="259">
        <v>19498</v>
      </c>
      <c r="E14" s="260">
        <f>D14/D19*100</f>
        <v>52.802903103504306</v>
      </c>
      <c r="F14" s="259">
        <v>23149</v>
      </c>
      <c r="G14" s="260">
        <f>F14/F19*100</f>
        <v>50.252903505915555</v>
      </c>
      <c r="H14" s="261">
        <f t="shared" ref="H14:H19" si="0">F14/D14*100</f>
        <v>118.72499743563442</v>
      </c>
      <c r="J14" s="49"/>
      <c r="K14" s="49"/>
    </row>
    <row r="15" spans="2:11" x14ac:dyDescent="0.25">
      <c r="B15" s="258" t="s">
        <v>79</v>
      </c>
      <c r="C15" s="351" t="s">
        <v>704</v>
      </c>
      <c r="D15" s="268">
        <v>1</v>
      </c>
      <c r="E15" s="260">
        <f>D15/D19*100</f>
        <v>2.7081189405838701E-3</v>
      </c>
      <c r="F15" s="268">
        <v>1</v>
      </c>
      <c r="G15" s="260">
        <f>F15/F19*100</f>
        <v>2.1708455443395203E-3</v>
      </c>
      <c r="H15" s="261">
        <f t="shared" si="0"/>
        <v>100</v>
      </c>
      <c r="J15" s="49"/>
      <c r="K15" s="49"/>
    </row>
    <row r="16" spans="2:11" x14ac:dyDescent="0.25">
      <c r="B16" s="258" t="s">
        <v>80</v>
      </c>
      <c r="C16" s="351" t="s">
        <v>705</v>
      </c>
      <c r="D16" s="259">
        <v>3577</v>
      </c>
      <c r="E16" s="260">
        <f>D16/D19*100</f>
        <v>9.6869414504685043</v>
      </c>
      <c r="F16" s="259">
        <v>6486</v>
      </c>
      <c r="G16" s="260">
        <f>F16/F19*100+0.1</f>
        <v>14.180104200586127</v>
      </c>
      <c r="H16" s="261">
        <f t="shared" si="0"/>
        <v>181.32513279284316</v>
      </c>
      <c r="J16" s="49"/>
      <c r="K16" s="49"/>
    </row>
    <row r="17" spans="2:11" x14ac:dyDescent="0.25">
      <c r="B17" s="425" t="s">
        <v>706</v>
      </c>
      <c r="C17" s="425"/>
      <c r="D17" s="262">
        <f>SUM(D14:D16)</f>
        <v>23076</v>
      </c>
      <c r="E17" s="272">
        <f>D17/D19*100</f>
        <v>62.492552672913391</v>
      </c>
      <c r="F17" s="262">
        <f>SUM(F14:F16)</f>
        <v>29636</v>
      </c>
      <c r="G17" s="272">
        <f>F17/F19*100</f>
        <v>64.335178552046017</v>
      </c>
      <c r="H17" s="263">
        <f t="shared" si="0"/>
        <v>128.4278037788178</v>
      </c>
      <c r="J17" s="49"/>
      <c r="K17" s="49"/>
    </row>
    <row r="18" spans="2:11" x14ac:dyDescent="0.25">
      <c r="B18" s="269" t="s">
        <v>61</v>
      </c>
      <c r="C18" s="372" t="s">
        <v>707</v>
      </c>
      <c r="D18" s="273">
        <v>0</v>
      </c>
      <c r="E18" s="274">
        <f>D18/D19*100</f>
        <v>0</v>
      </c>
      <c r="F18" s="273">
        <v>362</v>
      </c>
      <c r="G18" s="274">
        <f>F18/F19*100</f>
        <v>0.78584608705090631</v>
      </c>
      <c r="H18" s="261" t="s">
        <v>23</v>
      </c>
      <c r="J18" s="49"/>
      <c r="K18" s="49"/>
    </row>
    <row r="19" spans="2:11" x14ac:dyDescent="0.25">
      <c r="B19" s="425" t="s">
        <v>708</v>
      </c>
      <c r="C19" s="425"/>
      <c r="D19" s="262">
        <f>D12+D17+D18</f>
        <v>36926</v>
      </c>
      <c r="E19" s="263">
        <f>E12+E17+E18</f>
        <v>100</v>
      </c>
      <c r="F19" s="262">
        <f>F12+F17+F18</f>
        <v>46065</v>
      </c>
      <c r="G19" s="263">
        <f>G12+G17+G18</f>
        <v>100</v>
      </c>
      <c r="H19" s="263">
        <f t="shared" si="0"/>
        <v>124.74949899799599</v>
      </c>
      <c r="J19" s="49"/>
      <c r="K19" s="49"/>
    </row>
  </sheetData>
  <mergeCells count="8">
    <mergeCell ref="B12:C12"/>
    <mergeCell ref="B17:C17"/>
    <mergeCell ref="B19:C19"/>
    <mergeCell ref="B4:H4"/>
    <mergeCell ref="B5:B6"/>
    <mergeCell ref="C5:C6"/>
    <mergeCell ref="D5:E5"/>
    <mergeCell ref="F5:G5"/>
  </mergeCells>
  <pageMargins left="0.7" right="0.7" top="0.75" bottom="0.75" header="0.3" footer="0.3"/>
  <pageSetup paperSize="9" orientation="portrait" r:id="rId1"/>
  <ignoredErrors>
    <ignoredError sqref="E12:F12 E17:F17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N11"/>
  <sheetViews>
    <sheetView workbookViewId="0">
      <selection activeCell="C15" sqref="C15"/>
    </sheetView>
  </sheetViews>
  <sheetFormatPr defaultColWidth="9.140625" defaultRowHeight="15.75" x14ac:dyDescent="0.25"/>
  <cols>
    <col min="1" max="1" width="9.140625" style="2"/>
    <col min="2" max="2" width="7" style="2" customWidth="1"/>
    <col min="3" max="3" width="44.7109375" style="2" customWidth="1"/>
    <col min="4" max="4" width="9.140625" style="2"/>
    <col min="5" max="5" width="15.140625" style="2" customWidth="1"/>
    <col min="6" max="6" width="14.28515625" style="2" customWidth="1"/>
    <col min="7" max="7" width="9.140625" style="2"/>
    <col min="8" max="9" width="14.140625" style="2" customWidth="1"/>
    <col min="10" max="10" width="9.140625" style="2"/>
    <col min="11" max="11" width="13.140625" style="2" customWidth="1"/>
    <col min="12" max="12" width="13.42578125" style="2" customWidth="1"/>
    <col min="13" max="16384" width="9.140625" style="2"/>
  </cols>
  <sheetData>
    <row r="2" spans="2:14" x14ac:dyDescent="0.25">
      <c r="N2" s="80"/>
    </row>
    <row r="3" spans="2:14" ht="16.5" thickBot="1" x14ac:dyDescent="0.3">
      <c r="B3" s="78"/>
      <c r="C3" s="78"/>
      <c r="D3" s="78"/>
      <c r="E3" s="78"/>
      <c r="F3" s="78"/>
      <c r="G3" s="78"/>
      <c r="H3" s="78"/>
      <c r="I3" s="78"/>
      <c r="J3" s="78"/>
      <c r="K3" s="78"/>
      <c r="L3" s="79" t="s">
        <v>113</v>
      </c>
    </row>
    <row r="4" spans="2:14" ht="24.95" customHeight="1" thickTop="1" x14ac:dyDescent="0.25">
      <c r="B4" s="379" t="s">
        <v>207</v>
      </c>
      <c r="C4" s="379"/>
      <c r="D4" s="379"/>
      <c r="E4" s="379"/>
      <c r="F4" s="379"/>
      <c r="G4" s="379"/>
      <c r="H4" s="379"/>
      <c r="I4" s="379"/>
      <c r="J4" s="379"/>
      <c r="K4" s="379"/>
      <c r="L4" s="379"/>
    </row>
    <row r="5" spans="2:14" x14ac:dyDescent="0.25">
      <c r="B5" s="380" t="s">
        <v>177</v>
      </c>
      <c r="C5" s="380" t="s">
        <v>190</v>
      </c>
      <c r="D5" s="380" t="s">
        <v>111</v>
      </c>
      <c r="E5" s="380"/>
      <c r="F5" s="380"/>
      <c r="G5" s="380" t="s">
        <v>131</v>
      </c>
      <c r="H5" s="380"/>
      <c r="I5" s="380"/>
      <c r="J5" s="380" t="s">
        <v>143</v>
      </c>
      <c r="K5" s="380"/>
      <c r="L5" s="380"/>
    </row>
    <row r="6" spans="2:14" ht="36.75" customHeight="1" thickBot="1" x14ac:dyDescent="0.3">
      <c r="B6" s="380"/>
      <c r="C6" s="380"/>
      <c r="D6" s="335" t="s">
        <v>201</v>
      </c>
      <c r="E6" s="335" t="s">
        <v>202</v>
      </c>
      <c r="F6" s="335" t="s">
        <v>203</v>
      </c>
      <c r="G6" s="335" t="s">
        <v>201</v>
      </c>
      <c r="H6" s="335" t="s">
        <v>202</v>
      </c>
      <c r="I6" s="335" t="s">
        <v>203</v>
      </c>
      <c r="J6" s="335" t="s">
        <v>201</v>
      </c>
      <c r="K6" s="335" t="s">
        <v>202</v>
      </c>
      <c r="L6" s="335" t="s">
        <v>203</v>
      </c>
    </row>
    <row r="7" spans="2:14" ht="16.5" thickBot="1" x14ac:dyDescent="0.3">
      <c r="B7" s="61">
        <v>1</v>
      </c>
      <c r="C7" s="61">
        <v>2</v>
      </c>
      <c r="D7" s="61">
        <v>3</v>
      </c>
      <c r="E7" s="61">
        <v>4</v>
      </c>
      <c r="F7" s="61">
        <v>5</v>
      </c>
      <c r="G7" s="61">
        <v>6</v>
      </c>
      <c r="H7" s="61">
        <v>7</v>
      </c>
      <c r="I7" s="61">
        <v>8</v>
      </c>
      <c r="J7" s="61">
        <v>9</v>
      </c>
      <c r="K7" s="61">
        <v>10</v>
      </c>
      <c r="L7" s="61">
        <v>11</v>
      </c>
    </row>
    <row r="8" spans="2:14" x14ac:dyDescent="0.25">
      <c r="B8" s="65" t="s">
        <v>59</v>
      </c>
      <c r="C8" s="336" t="s">
        <v>204</v>
      </c>
      <c r="D8" s="65">
        <v>1</v>
      </c>
      <c r="E8" s="65">
        <v>2.1</v>
      </c>
      <c r="F8" s="65">
        <v>3.6</v>
      </c>
      <c r="G8" s="65">
        <v>1</v>
      </c>
      <c r="H8" s="65">
        <v>3.1</v>
      </c>
      <c r="I8" s="65">
        <v>4.0999999999999996</v>
      </c>
      <c r="J8" s="65">
        <v>1</v>
      </c>
      <c r="K8" s="71">
        <v>3.6976</v>
      </c>
      <c r="L8" s="71">
        <v>3.8536600000000001</v>
      </c>
    </row>
    <row r="9" spans="2:14" x14ac:dyDescent="0.25">
      <c r="B9" s="65" t="s">
        <v>60</v>
      </c>
      <c r="C9" s="337" t="s">
        <v>205</v>
      </c>
      <c r="D9" s="65">
        <v>4</v>
      </c>
      <c r="E9" s="65">
        <v>5.3</v>
      </c>
      <c r="F9" s="65">
        <v>6.7</v>
      </c>
      <c r="G9" s="65">
        <v>3</v>
      </c>
      <c r="H9" s="65">
        <v>5.7</v>
      </c>
      <c r="I9" s="65">
        <v>6.8</v>
      </c>
      <c r="J9" s="65">
        <v>3</v>
      </c>
      <c r="K9" s="71">
        <v>13.13</v>
      </c>
      <c r="L9" s="71">
        <v>13.319000000000001</v>
      </c>
    </row>
    <row r="10" spans="2:14" ht="16.5" thickBot="1" x14ac:dyDescent="0.3">
      <c r="B10" s="65" t="s">
        <v>61</v>
      </c>
      <c r="C10" s="338" t="s">
        <v>206</v>
      </c>
      <c r="D10" s="65">
        <v>10</v>
      </c>
      <c r="E10" s="65">
        <v>92.6</v>
      </c>
      <c r="F10" s="65">
        <v>89.7</v>
      </c>
      <c r="G10" s="65">
        <v>10</v>
      </c>
      <c r="H10" s="65">
        <v>91.2</v>
      </c>
      <c r="I10" s="65">
        <v>89.1</v>
      </c>
      <c r="J10" s="65">
        <v>9</v>
      </c>
      <c r="K10" s="71">
        <v>83.18</v>
      </c>
      <c r="L10" s="71">
        <v>82.826999999999998</v>
      </c>
    </row>
    <row r="11" spans="2:14" ht="21.75" customHeight="1" x14ac:dyDescent="0.25">
      <c r="B11" s="380" t="s">
        <v>179</v>
      </c>
      <c r="C11" s="380"/>
      <c r="D11" s="63">
        <f t="shared" ref="D11:L11" si="0">SUM(D8:D10)</f>
        <v>15</v>
      </c>
      <c r="E11" s="63">
        <f t="shared" si="0"/>
        <v>100</v>
      </c>
      <c r="F11" s="63">
        <f t="shared" si="0"/>
        <v>100</v>
      </c>
      <c r="G11" s="63">
        <f t="shared" si="0"/>
        <v>14</v>
      </c>
      <c r="H11" s="63">
        <f t="shared" si="0"/>
        <v>100</v>
      </c>
      <c r="I11" s="63">
        <f t="shared" si="0"/>
        <v>100</v>
      </c>
      <c r="J11" s="63">
        <f t="shared" si="0"/>
        <v>13</v>
      </c>
      <c r="K11" s="72">
        <f t="shared" si="0"/>
        <v>100.00760000000001</v>
      </c>
      <c r="L11" s="72">
        <f t="shared" si="0"/>
        <v>99.999660000000006</v>
      </c>
    </row>
  </sheetData>
  <mergeCells count="7">
    <mergeCell ref="B11:C11"/>
    <mergeCell ref="B4:L4"/>
    <mergeCell ref="B5:B6"/>
    <mergeCell ref="D5:F5"/>
    <mergeCell ref="G5:I5"/>
    <mergeCell ref="J5:L5"/>
    <mergeCell ref="C5:C6"/>
  </mergeCells>
  <pageMargins left="0.7" right="0.7" top="0.75" bottom="0.75" header="0.3" footer="0.3"/>
  <pageSetup orientation="portrait" r:id="rId1"/>
  <ignoredErrors>
    <ignoredError sqref="J11:L11 D11:I11" formulaRange="1"/>
  </ignoredErrors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B3:L21"/>
  <sheetViews>
    <sheetView workbookViewId="0">
      <selection activeCell="C22" sqref="C22"/>
    </sheetView>
  </sheetViews>
  <sheetFormatPr defaultRowHeight="15" x14ac:dyDescent="0.25"/>
  <cols>
    <col min="2" max="2" width="8.5703125" customWidth="1"/>
    <col min="3" max="3" width="36.28515625" customWidth="1"/>
    <col min="4" max="4" width="13.28515625" customWidth="1"/>
    <col min="5" max="5" width="14.42578125" customWidth="1"/>
    <col min="6" max="6" width="12.28515625" customWidth="1"/>
    <col min="7" max="7" width="14.28515625" customWidth="1"/>
    <col min="8" max="9" width="12.5703125" customWidth="1"/>
    <col min="10" max="10" width="9.7109375" customWidth="1"/>
  </cols>
  <sheetData>
    <row r="3" spans="2:12" ht="16.5" thickBot="1" x14ac:dyDescent="0.3">
      <c r="B3" s="139"/>
      <c r="C3" s="139"/>
      <c r="D3" s="139"/>
      <c r="E3" s="139"/>
      <c r="F3" s="139"/>
      <c r="G3" s="139"/>
      <c r="H3" s="162" t="s">
        <v>188</v>
      </c>
      <c r="J3" s="33"/>
    </row>
    <row r="4" spans="2:12" ht="24.95" customHeight="1" thickTop="1" x14ac:dyDescent="0.25">
      <c r="B4" s="404" t="s">
        <v>696</v>
      </c>
      <c r="C4" s="404"/>
      <c r="D4" s="404"/>
      <c r="E4" s="404"/>
      <c r="F4" s="404"/>
      <c r="G4" s="404"/>
      <c r="H4" s="404"/>
    </row>
    <row r="5" spans="2:12" ht="15.75" x14ac:dyDescent="0.25">
      <c r="B5" s="380" t="s">
        <v>177</v>
      </c>
      <c r="C5" s="424" t="s">
        <v>426</v>
      </c>
      <c r="D5" s="385" t="s">
        <v>136</v>
      </c>
      <c r="E5" s="385"/>
      <c r="F5" s="385" t="s">
        <v>148</v>
      </c>
      <c r="G5" s="385"/>
      <c r="H5" s="245" t="s">
        <v>709</v>
      </c>
    </row>
    <row r="6" spans="2:12" ht="15.75" x14ac:dyDescent="0.25">
      <c r="B6" s="380"/>
      <c r="C6" s="424"/>
      <c r="D6" s="255" t="s">
        <v>191</v>
      </c>
      <c r="E6" s="254" t="s">
        <v>192</v>
      </c>
      <c r="F6" s="255" t="s">
        <v>191</v>
      </c>
      <c r="G6" s="254" t="s">
        <v>192</v>
      </c>
      <c r="H6" s="191" t="s">
        <v>98</v>
      </c>
    </row>
    <row r="7" spans="2:12" x14ac:dyDescent="0.25">
      <c r="B7" s="61">
        <v>1</v>
      </c>
      <c r="C7" s="118">
        <v>2</v>
      </c>
      <c r="D7" s="118">
        <v>3</v>
      </c>
      <c r="E7" s="118">
        <v>4</v>
      </c>
      <c r="F7" s="118">
        <v>5</v>
      </c>
      <c r="G7" s="118">
        <v>6</v>
      </c>
      <c r="H7" s="118">
        <v>7</v>
      </c>
    </row>
    <row r="8" spans="2:12" ht="15.75" x14ac:dyDescent="0.25">
      <c r="B8" s="159" t="s">
        <v>59</v>
      </c>
      <c r="C8" s="426" t="s">
        <v>710</v>
      </c>
      <c r="D8" s="426"/>
      <c r="E8" s="426"/>
      <c r="F8" s="427"/>
      <c r="G8" s="427"/>
      <c r="H8" s="427"/>
    </row>
    <row r="9" spans="2:12" ht="15.75" x14ac:dyDescent="0.25">
      <c r="B9" s="65" t="s">
        <v>12</v>
      </c>
      <c r="C9" s="351" t="s">
        <v>638</v>
      </c>
      <c r="D9" s="217">
        <v>4244</v>
      </c>
      <c r="E9" s="210">
        <f>D9/D20*100</f>
        <v>13.226952564981612</v>
      </c>
      <c r="F9" s="217">
        <v>6331</v>
      </c>
      <c r="G9" s="210">
        <f>F9/F20*100</f>
        <v>17.025682398816727</v>
      </c>
      <c r="H9" s="226">
        <f>F9/D9*100</f>
        <v>149.17530631479735</v>
      </c>
      <c r="J9" s="15"/>
      <c r="L9" s="15"/>
    </row>
    <row r="10" spans="2:12" ht="15.75" x14ac:dyDescent="0.25">
      <c r="B10" s="65" t="s">
        <v>29</v>
      </c>
      <c r="C10" s="351" t="s">
        <v>711</v>
      </c>
      <c r="D10" s="219">
        <v>88</v>
      </c>
      <c r="E10" s="210">
        <f>D10/D20*100</f>
        <v>0.2742629184067818</v>
      </c>
      <c r="F10" s="219">
        <v>128</v>
      </c>
      <c r="G10" s="210">
        <f>F10/F20*100</f>
        <v>0.34422482183676217</v>
      </c>
      <c r="H10" s="226">
        <f>F10/D10*100</f>
        <v>145.45454545454547</v>
      </c>
    </row>
    <row r="11" spans="2:12" ht="15.75" x14ac:dyDescent="0.25">
      <c r="B11" s="65" t="s">
        <v>75</v>
      </c>
      <c r="C11" s="351" t="s">
        <v>712</v>
      </c>
      <c r="D11" s="219">
        <v>3</v>
      </c>
      <c r="E11" s="210">
        <f>D11/D20*100</f>
        <v>9.3498722184130155E-3</v>
      </c>
      <c r="F11" s="219">
        <v>4</v>
      </c>
      <c r="G11" s="210">
        <f>F11/F20*100</f>
        <v>1.0757025682398818E-2</v>
      </c>
      <c r="H11" s="226">
        <f>F11/D11*100</f>
        <v>133.33333333333331</v>
      </c>
    </row>
    <row r="12" spans="2:12" ht="15.75" x14ac:dyDescent="0.25">
      <c r="B12" s="385" t="s">
        <v>588</v>
      </c>
      <c r="C12" s="385"/>
      <c r="D12" s="228">
        <f>SUM(D9:D11)</f>
        <v>4335</v>
      </c>
      <c r="E12" s="178">
        <f>D12/D20*100</f>
        <v>13.510565355606808</v>
      </c>
      <c r="F12" s="228">
        <f>SUM(F9:F11)</f>
        <v>6463</v>
      </c>
      <c r="G12" s="178">
        <f>F12/F20*100</f>
        <v>17.38066424633589</v>
      </c>
      <c r="H12" s="212">
        <f>F12/D12*100</f>
        <v>149.08881199538641</v>
      </c>
      <c r="J12" s="15"/>
      <c r="L12" s="15"/>
    </row>
    <row r="13" spans="2:12" ht="15.75" x14ac:dyDescent="0.25">
      <c r="B13" s="159" t="s">
        <v>60</v>
      </c>
      <c r="C13" s="350" t="s">
        <v>437</v>
      </c>
      <c r="D13" s="219"/>
      <c r="E13" s="210"/>
      <c r="F13" s="219"/>
      <c r="G13" s="210"/>
      <c r="H13" s="226"/>
    </row>
    <row r="14" spans="2:12" ht="15.75" x14ac:dyDescent="0.25">
      <c r="B14" s="65" t="s">
        <v>78</v>
      </c>
      <c r="C14" s="351" t="s">
        <v>420</v>
      </c>
      <c r="D14" s="217">
        <v>4736</v>
      </c>
      <c r="E14" s="210">
        <f>D14/D20*100</f>
        <v>14.760331608801348</v>
      </c>
      <c r="F14" s="217">
        <v>4978</v>
      </c>
      <c r="G14" s="210">
        <f>F14/F20*100</f>
        <v>13.387118461745329</v>
      </c>
      <c r="H14" s="226">
        <f t="shared" ref="H14:H19" si="0">F14/D14*100</f>
        <v>105.10979729729731</v>
      </c>
      <c r="J14" s="15"/>
      <c r="L14" s="15"/>
    </row>
    <row r="15" spans="2:12" ht="15.75" x14ac:dyDescent="0.25">
      <c r="B15" s="65" t="s">
        <v>79</v>
      </c>
      <c r="C15" s="351" t="s">
        <v>713</v>
      </c>
      <c r="D15" s="217">
        <v>12823</v>
      </c>
      <c r="E15" s="210">
        <f>D15/D20*100</f>
        <v>39.964470485570033</v>
      </c>
      <c r="F15" s="217">
        <v>14826</v>
      </c>
      <c r="G15" s="210">
        <f>F15/F20*100</f>
        <v>39.870915691811213</v>
      </c>
      <c r="H15" s="226">
        <f t="shared" si="0"/>
        <v>115.62036964828823</v>
      </c>
      <c r="J15" s="15"/>
      <c r="L15" s="15"/>
    </row>
    <row r="16" spans="2:12" ht="15.75" x14ac:dyDescent="0.25">
      <c r="B16" s="65" t="s">
        <v>80</v>
      </c>
      <c r="C16" s="351" t="s">
        <v>714</v>
      </c>
      <c r="D16" s="217">
        <v>8147</v>
      </c>
      <c r="E16" s="210">
        <f>D16/D20*100</f>
        <v>25.391136321136941</v>
      </c>
      <c r="F16" s="217">
        <v>10199</v>
      </c>
      <c r="G16" s="210">
        <f>F16/F20*100</f>
        <v>27.427726233696383</v>
      </c>
      <c r="H16" s="226">
        <f t="shared" si="0"/>
        <v>125.18718546704308</v>
      </c>
      <c r="J16" s="15"/>
      <c r="L16" s="15"/>
    </row>
    <row r="17" spans="2:12" ht="15.75" x14ac:dyDescent="0.25">
      <c r="B17" s="385" t="s">
        <v>587</v>
      </c>
      <c r="C17" s="385"/>
      <c r="D17" s="228">
        <f>SUM(D14:D16)</f>
        <v>25706</v>
      </c>
      <c r="E17" s="178">
        <f>D17/D20*100</f>
        <v>80.115938415508325</v>
      </c>
      <c r="F17" s="228">
        <f>SUM(F14:F16)</f>
        <v>30003</v>
      </c>
      <c r="G17" s="178">
        <f>F17/F20*100</f>
        <v>80.685760387252927</v>
      </c>
      <c r="H17" s="212">
        <f t="shared" si="0"/>
        <v>116.71594180347</v>
      </c>
      <c r="J17" s="15"/>
      <c r="L17" s="15"/>
    </row>
    <row r="18" spans="2:12" ht="15.75" x14ac:dyDescent="0.25">
      <c r="B18" s="159" t="s">
        <v>61</v>
      </c>
      <c r="C18" s="350" t="s">
        <v>715</v>
      </c>
      <c r="D18" s="250">
        <v>1444</v>
      </c>
      <c r="E18" s="275">
        <f>D18/D20*100</f>
        <v>4.5004051611294642</v>
      </c>
      <c r="F18" s="250">
        <v>0</v>
      </c>
      <c r="G18" s="275">
        <f>F18/F20*100</f>
        <v>0</v>
      </c>
      <c r="H18" s="251">
        <f t="shared" si="0"/>
        <v>0</v>
      </c>
      <c r="J18" s="15"/>
      <c r="L18" s="15"/>
    </row>
    <row r="19" spans="2:12" ht="15.75" x14ac:dyDescent="0.25">
      <c r="B19" s="159" t="s">
        <v>62</v>
      </c>
      <c r="C19" s="350" t="s">
        <v>716</v>
      </c>
      <c r="D19" s="250">
        <v>601</v>
      </c>
      <c r="E19" s="275">
        <f>D19/D20*100</f>
        <v>1.8730910677554071</v>
      </c>
      <c r="F19" s="250">
        <v>719</v>
      </c>
      <c r="G19" s="275">
        <f>F19/F20*100</f>
        <v>1.9335753664111874</v>
      </c>
      <c r="H19" s="251">
        <f t="shared" si="0"/>
        <v>119.63394342762064</v>
      </c>
      <c r="J19" s="15"/>
      <c r="L19" s="15"/>
    </row>
    <row r="20" spans="2:12" ht="15.75" x14ac:dyDescent="0.25">
      <c r="B20" s="63"/>
      <c r="C20" s="245" t="s">
        <v>717</v>
      </c>
      <c r="D20" s="228">
        <f>D12+D17+D18+D19</f>
        <v>32086</v>
      </c>
      <c r="E20" s="212">
        <f>E12+E17+E18+E19</f>
        <v>100</v>
      </c>
      <c r="F20" s="228">
        <f>F12+F17+F18+F19</f>
        <v>37185</v>
      </c>
      <c r="G20" s="212">
        <f>G12+G17+G18+G19</f>
        <v>100</v>
      </c>
      <c r="H20" s="212">
        <f>F20/D20*100</f>
        <v>115.89166614722932</v>
      </c>
      <c r="J20" s="15"/>
      <c r="L20" s="15"/>
    </row>
    <row r="21" spans="2:12" x14ac:dyDescent="0.25">
      <c r="J21" s="15"/>
      <c r="L21" s="15"/>
    </row>
  </sheetData>
  <mergeCells count="9">
    <mergeCell ref="B17:C17"/>
    <mergeCell ref="B12:C12"/>
    <mergeCell ref="C8:E8"/>
    <mergeCell ref="F8:H8"/>
    <mergeCell ref="B4:H4"/>
    <mergeCell ref="B5:B6"/>
    <mergeCell ref="C5:C6"/>
    <mergeCell ref="D5:E5"/>
    <mergeCell ref="F5:G5"/>
  </mergeCells>
  <pageMargins left="0.7" right="0.7" top="0.75" bottom="0.75" header="0.3" footer="0.3"/>
  <pageSetup paperSize="9" orientation="portrait" r:id="rId1"/>
  <ignoredErrors>
    <ignoredError sqref="E12:F12 F17 E17" formula="1"/>
  </ignoredErrors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B3:Q13"/>
  <sheetViews>
    <sheetView workbookViewId="0">
      <selection activeCell="C23" sqref="C23"/>
    </sheetView>
  </sheetViews>
  <sheetFormatPr defaultRowHeight="15" x14ac:dyDescent="0.25"/>
  <cols>
    <col min="2" max="2" width="7" customWidth="1"/>
    <col min="3" max="3" width="13.42578125" customWidth="1"/>
    <col min="4" max="4" width="11.42578125" customWidth="1"/>
    <col min="5" max="5" width="11.85546875" customWidth="1"/>
    <col min="6" max="6" width="11.5703125" customWidth="1"/>
    <col min="7" max="7" width="12.5703125" customWidth="1"/>
    <col min="8" max="8" width="11.5703125" customWidth="1"/>
    <col min="9" max="9" width="12.5703125" customWidth="1"/>
    <col min="10" max="10" width="10.85546875" customWidth="1"/>
    <col min="11" max="11" width="12" customWidth="1"/>
    <col min="12" max="12" width="11.42578125" customWidth="1"/>
    <col min="13" max="13" width="12.5703125" customWidth="1"/>
    <col min="14" max="14" width="11.42578125" customWidth="1"/>
    <col min="15" max="15" width="12.5703125" customWidth="1"/>
    <col min="16" max="16" width="12.5703125" style="14" customWidth="1"/>
  </cols>
  <sheetData>
    <row r="3" spans="2:17" ht="16.5" thickBot="1" x14ac:dyDescent="0.3">
      <c r="B3" s="88"/>
      <c r="C3" s="89" t="s">
        <v>11</v>
      </c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1" t="s">
        <v>188</v>
      </c>
      <c r="P3" s="13"/>
    </row>
    <row r="4" spans="2:17" ht="24.95" customHeight="1" thickTop="1" x14ac:dyDescent="0.25">
      <c r="B4" s="404" t="s">
        <v>718</v>
      </c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404"/>
      <c r="O4" s="404"/>
      <c r="P4" s="37"/>
    </row>
    <row r="5" spans="2:17" ht="15.75" x14ac:dyDescent="0.25">
      <c r="B5" s="423" t="s">
        <v>177</v>
      </c>
      <c r="C5" s="425" t="s">
        <v>178</v>
      </c>
      <c r="D5" s="425" t="s">
        <v>136</v>
      </c>
      <c r="E5" s="425"/>
      <c r="F5" s="425"/>
      <c r="G5" s="425"/>
      <c r="H5" s="425"/>
      <c r="I5" s="425"/>
      <c r="J5" s="425" t="s">
        <v>146</v>
      </c>
      <c r="K5" s="425"/>
      <c r="L5" s="425"/>
      <c r="M5" s="425"/>
      <c r="N5" s="425"/>
      <c r="O5" s="425"/>
      <c r="P5" s="38"/>
    </row>
    <row r="6" spans="2:17" ht="15.75" customHeight="1" x14ac:dyDescent="0.25">
      <c r="B6" s="423"/>
      <c r="C6" s="425"/>
      <c r="D6" s="424" t="s">
        <v>719</v>
      </c>
      <c r="E6" s="424"/>
      <c r="F6" s="424" t="s">
        <v>720</v>
      </c>
      <c r="G6" s="424"/>
      <c r="H6" s="428" t="s">
        <v>179</v>
      </c>
      <c r="I6" s="428"/>
      <c r="J6" s="424" t="s">
        <v>719</v>
      </c>
      <c r="K6" s="424"/>
      <c r="L6" s="424" t="s">
        <v>720</v>
      </c>
      <c r="M6" s="424"/>
      <c r="N6" s="428" t="s">
        <v>179</v>
      </c>
      <c r="O6" s="428"/>
      <c r="P6" s="38"/>
    </row>
    <row r="7" spans="2:17" ht="15.75" x14ac:dyDescent="0.25">
      <c r="B7" s="423"/>
      <c r="C7" s="425"/>
      <c r="D7" s="369" t="s">
        <v>721</v>
      </c>
      <c r="E7" s="369" t="s">
        <v>191</v>
      </c>
      <c r="F7" s="369" t="s">
        <v>721</v>
      </c>
      <c r="G7" s="369" t="s">
        <v>191</v>
      </c>
      <c r="H7" s="369" t="s">
        <v>721</v>
      </c>
      <c r="I7" s="369" t="s">
        <v>191</v>
      </c>
      <c r="J7" s="369" t="s">
        <v>721</v>
      </c>
      <c r="K7" s="369" t="s">
        <v>191</v>
      </c>
      <c r="L7" s="369" t="s">
        <v>721</v>
      </c>
      <c r="M7" s="369" t="s">
        <v>191</v>
      </c>
      <c r="N7" s="369" t="s">
        <v>721</v>
      </c>
      <c r="O7" s="369" t="s">
        <v>191</v>
      </c>
      <c r="P7" s="38"/>
    </row>
    <row r="8" spans="2:17" ht="15.75" x14ac:dyDescent="0.25">
      <c r="B8" s="256">
        <v>1</v>
      </c>
      <c r="C8" s="257">
        <v>2</v>
      </c>
      <c r="D8" s="257">
        <v>3</v>
      </c>
      <c r="E8" s="257">
        <v>4</v>
      </c>
      <c r="F8" s="257">
        <v>5</v>
      </c>
      <c r="G8" s="257">
        <v>6</v>
      </c>
      <c r="H8" s="257" t="s">
        <v>94</v>
      </c>
      <c r="I8" s="257" t="s">
        <v>95</v>
      </c>
      <c r="J8" s="257">
        <v>9</v>
      </c>
      <c r="K8" s="257">
        <v>10</v>
      </c>
      <c r="L8" s="257">
        <v>11</v>
      </c>
      <c r="M8" s="257">
        <v>12</v>
      </c>
      <c r="N8" s="257" t="s">
        <v>96</v>
      </c>
      <c r="O8" s="257" t="s">
        <v>97</v>
      </c>
      <c r="P8" s="38"/>
    </row>
    <row r="9" spans="2:17" ht="15.75" x14ac:dyDescent="0.25">
      <c r="B9" s="258" t="s">
        <v>59</v>
      </c>
      <c r="C9" s="341" t="s">
        <v>722</v>
      </c>
      <c r="D9" s="259">
        <v>3237</v>
      </c>
      <c r="E9" s="259">
        <v>150995</v>
      </c>
      <c r="F9" s="259">
        <v>796</v>
      </c>
      <c r="G9" s="259">
        <v>33228</v>
      </c>
      <c r="H9" s="259">
        <f t="shared" ref="H9:I12" si="0">D9+F9</f>
        <v>4033</v>
      </c>
      <c r="I9" s="259">
        <f t="shared" si="0"/>
        <v>184223</v>
      </c>
      <c r="J9" s="259">
        <v>3555</v>
      </c>
      <c r="K9" s="259">
        <v>193949</v>
      </c>
      <c r="L9" s="259">
        <v>938</v>
      </c>
      <c r="M9" s="259">
        <v>42327</v>
      </c>
      <c r="N9" s="259">
        <f>J9+L9</f>
        <v>4493</v>
      </c>
      <c r="O9" s="259">
        <f>K9+M9</f>
        <v>236276</v>
      </c>
      <c r="P9" s="39"/>
      <c r="Q9" s="34"/>
    </row>
    <row r="10" spans="2:17" ht="15.75" x14ac:dyDescent="0.25">
      <c r="B10" s="258" t="s">
        <v>60</v>
      </c>
      <c r="C10" s="341" t="s">
        <v>723</v>
      </c>
      <c r="D10" s="259">
        <v>247</v>
      </c>
      <c r="E10" s="259">
        <v>30136</v>
      </c>
      <c r="F10" s="259">
        <v>0</v>
      </c>
      <c r="G10" s="259">
        <v>0</v>
      </c>
      <c r="H10" s="259">
        <f t="shared" si="0"/>
        <v>247</v>
      </c>
      <c r="I10" s="259">
        <f t="shared" si="0"/>
        <v>30136</v>
      </c>
      <c r="J10" s="259">
        <v>246</v>
      </c>
      <c r="K10" s="259">
        <v>28268</v>
      </c>
      <c r="L10" s="259">
        <v>0</v>
      </c>
      <c r="M10" s="259">
        <v>0</v>
      </c>
      <c r="N10" s="259">
        <f>J10+L10</f>
        <v>246</v>
      </c>
      <c r="O10" s="259">
        <f t="shared" ref="N10:O12" si="1">K10+M10</f>
        <v>28268</v>
      </c>
      <c r="P10" s="39"/>
      <c r="Q10" s="34"/>
    </row>
    <row r="11" spans="2:17" ht="15.75" x14ac:dyDescent="0.25">
      <c r="B11" s="258" t="s">
        <v>61</v>
      </c>
      <c r="C11" s="341" t="s">
        <v>724</v>
      </c>
      <c r="D11" s="259">
        <v>0</v>
      </c>
      <c r="E11" s="259">
        <v>0</v>
      </c>
      <c r="F11" s="259">
        <v>0</v>
      </c>
      <c r="G11" s="259">
        <v>0</v>
      </c>
      <c r="H11" s="259">
        <f t="shared" si="0"/>
        <v>0</v>
      </c>
      <c r="I11" s="259">
        <f t="shared" si="0"/>
        <v>0</v>
      </c>
      <c r="J11" s="259">
        <v>2</v>
      </c>
      <c r="K11" s="259">
        <v>96</v>
      </c>
      <c r="L11" s="259">
        <v>0</v>
      </c>
      <c r="M11" s="259">
        <v>0</v>
      </c>
      <c r="N11" s="259">
        <f t="shared" si="1"/>
        <v>2</v>
      </c>
      <c r="O11" s="259">
        <f t="shared" si="1"/>
        <v>96</v>
      </c>
      <c r="P11" s="39"/>
      <c r="Q11" s="34"/>
    </row>
    <row r="12" spans="2:17" ht="15.75" x14ac:dyDescent="0.25">
      <c r="B12" s="258" t="s">
        <v>62</v>
      </c>
      <c r="C12" s="341" t="s">
        <v>293</v>
      </c>
      <c r="D12" s="259">
        <v>0</v>
      </c>
      <c r="E12" s="259">
        <v>0</v>
      </c>
      <c r="F12" s="259">
        <v>0</v>
      </c>
      <c r="G12" s="259">
        <v>0</v>
      </c>
      <c r="H12" s="259">
        <f t="shared" si="0"/>
        <v>0</v>
      </c>
      <c r="I12" s="259">
        <f t="shared" si="0"/>
        <v>0</v>
      </c>
      <c r="J12" s="259">
        <v>7</v>
      </c>
      <c r="K12" s="259">
        <v>74</v>
      </c>
      <c r="L12" s="259">
        <v>0</v>
      </c>
      <c r="M12" s="259">
        <v>0</v>
      </c>
      <c r="N12" s="259">
        <f t="shared" si="1"/>
        <v>7</v>
      </c>
      <c r="O12" s="259">
        <f t="shared" si="1"/>
        <v>74</v>
      </c>
      <c r="P12" s="39"/>
      <c r="Q12" s="34"/>
    </row>
    <row r="13" spans="2:17" ht="15.75" x14ac:dyDescent="0.25">
      <c r="B13" s="276"/>
      <c r="C13" s="277" t="s">
        <v>179</v>
      </c>
      <c r="D13" s="262">
        <f t="shared" ref="D13:O13" si="2">SUM(D9:D12)</f>
        <v>3484</v>
      </c>
      <c r="E13" s="262">
        <f t="shared" si="2"/>
        <v>181131</v>
      </c>
      <c r="F13" s="262">
        <f t="shared" si="2"/>
        <v>796</v>
      </c>
      <c r="G13" s="262">
        <f t="shared" si="2"/>
        <v>33228</v>
      </c>
      <c r="H13" s="262">
        <f t="shared" si="2"/>
        <v>4280</v>
      </c>
      <c r="I13" s="262">
        <f t="shared" si="2"/>
        <v>214359</v>
      </c>
      <c r="J13" s="262">
        <f t="shared" si="2"/>
        <v>3810</v>
      </c>
      <c r="K13" s="262">
        <f t="shared" si="2"/>
        <v>222387</v>
      </c>
      <c r="L13" s="262">
        <f t="shared" si="2"/>
        <v>938</v>
      </c>
      <c r="M13" s="262">
        <f t="shared" si="2"/>
        <v>42327</v>
      </c>
      <c r="N13" s="262">
        <f>SUM(N9:N12)</f>
        <v>4748</v>
      </c>
      <c r="O13" s="262">
        <f t="shared" si="2"/>
        <v>264714</v>
      </c>
      <c r="P13" s="40"/>
      <c r="Q13" s="35"/>
    </row>
  </sheetData>
  <mergeCells count="11">
    <mergeCell ref="B4:O4"/>
    <mergeCell ref="B5:B7"/>
    <mergeCell ref="C5:C7"/>
    <mergeCell ref="D5:I5"/>
    <mergeCell ref="J5:O5"/>
    <mergeCell ref="D6:E6"/>
    <mergeCell ref="F6:G6"/>
    <mergeCell ref="H6:I6"/>
    <mergeCell ref="J6:K6"/>
    <mergeCell ref="L6:M6"/>
    <mergeCell ref="N6:O6"/>
  </mergeCells>
  <pageMargins left="0.7" right="0.7" top="0.75" bottom="0.75" header="0.3" footer="0.3"/>
  <pageSetup paperSize="9" orientation="portrait" r:id="rId1"/>
  <ignoredErrors>
    <ignoredError sqref="D13:G13 J13:M13" formulaRange="1"/>
  </ignoredErrors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B3:H23"/>
  <sheetViews>
    <sheetView workbookViewId="0">
      <selection activeCell="C20" sqref="C20"/>
    </sheetView>
  </sheetViews>
  <sheetFormatPr defaultColWidth="13.42578125" defaultRowHeight="15.75" x14ac:dyDescent="0.25"/>
  <cols>
    <col min="1" max="1" width="4.85546875" style="1" customWidth="1"/>
    <col min="2" max="2" width="5.85546875" style="1" customWidth="1"/>
    <col min="3" max="3" width="37.28515625" style="1" customWidth="1"/>
    <col min="4" max="4" width="18.140625" style="1" customWidth="1"/>
    <col min="5" max="5" width="13.5703125" style="1" customWidth="1"/>
    <col min="6" max="6" width="15.7109375" style="1" customWidth="1"/>
    <col min="7" max="7" width="15" style="1" customWidth="1"/>
    <col min="8" max="8" width="12.42578125" style="1" customWidth="1"/>
    <col min="9" max="9" width="9.5703125" style="1" customWidth="1"/>
    <col min="10" max="10" width="9.85546875" style="1" customWidth="1"/>
    <col min="11" max="16384" width="13.42578125" style="1"/>
  </cols>
  <sheetData>
    <row r="3" spans="2:8" ht="20.25" customHeight="1" thickBot="1" x14ac:dyDescent="0.3">
      <c r="B3" s="229"/>
      <c r="C3" s="229"/>
      <c r="D3" s="229"/>
      <c r="E3" s="229"/>
      <c r="F3" s="229"/>
      <c r="G3" s="229"/>
      <c r="H3" s="280" t="s">
        <v>188</v>
      </c>
    </row>
    <row r="4" spans="2:8" ht="37.5" customHeight="1" thickTop="1" x14ac:dyDescent="0.25">
      <c r="B4" s="379" t="s">
        <v>725</v>
      </c>
      <c r="C4" s="379"/>
      <c r="D4" s="379"/>
      <c r="E4" s="379"/>
      <c r="F4" s="379"/>
      <c r="G4" s="379"/>
      <c r="H4" s="379"/>
    </row>
    <row r="5" spans="2:8" ht="35.25" customHeight="1" x14ac:dyDescent="0.25">
      <c r="B5" s="380" t="s">
        <v>177</v>
      </c>
      <c r="C5" s="420" t="s">
        <v>726</v>
      </c>
      <c r="D5" s="420" t="s">
        <v>727</v>
      </c>
      <c r="E5" s="420"/>
      <c r="F5" s="420"/>
      <c r="G5" s="420"/>
      <c r="H5" s="420"/>
    </row>
    <row r="6" spans="2:8" ht="19.5" customHeight="1" x14ac:dyDescent="0.25">
      <c r="B6" s="380"/>
      <c r="C6" s="420"/>
      <c r="D6" s="380" t="s">
        <v>136</v>
      </c>
      <c r="E6" s="380"/>
      <c r="F6" s="380" t="s">
        <v>146</v>
      </c>
      <c r="G6" s="380"/>
      <c r="H6" s="63" t="s">
        <v>189</v>
      </c>
    </row>
    <row r="7" spans="2:8" ht="19.5" customHeight="1" x14ac:dyDescent="0.25">
      <c r="B7" s="380"/>
      <c r="C7" s="420"/>
      <c r="D7" s="420" t="s">
        <v>191</v>
      </c>
      <c r="E7" s="345" t="s">
        <v>192</v>
      </c>
      <c r="F7" s="420" t="s">
        <v>191</v>
      </c>
      <c r="G7" s="345" t="s">
        <v>192</v>
      </c>
      <c r="H7" s="63" t="s">
        <v>98</v>
      </c>
    </row>
    <row r="8" spans="2:8" x14ac:dyDescent="0.25">
      <c r="B8" s="61">
        <v>1</v>
      </c>
      <c r="C8" s="61">
        <v>2</v>
      </c>
      <c r="D8" s="420"/>
      <c r="E8" s="345"/>
      <c r="F8" s="420"/>
      <c r="G8" s="345"/>
      <c r="H8" s="61">
        <v>7</v>
      </c>
    </row>
    <row r="9" spans="2:8" ht="15.95" customHeight="1" x14ac:dyDescent="0.25">
      <c r="B9" s="65" t="s">
        <v>59</v>
      </c>
      <c r="C9" s="376" t="s">
        <v>728</v>
      </c>
      <c r="D9" s="68">
        <v>80045</v>
      </c>
      <c r="E9" s="278">
        <f>D9/D$12*100</f>
        <v>51.745426336544057</v>
      </c>
      <c r="F9" s="68">
        <v>74915</v>
      </c>
      <c r="G9" s="278">
        <f>F9/F$12*100</f>
        <v>45.180686560683178</v>
      </c>
      <c r="H9" s="68">
        <f>F9/D9*100</f>
        <v>93.591105003435572</v>
      </c>
    </row>
    <row r="10" spans="2:8" ht="15.95" customHeight="1" x14ac:dyDescent="0.25">
      <c r="B10" s="65" t="s">
        <v>60</v>
      </c>
      <c r="C10" s="376" t="s">
        <v>729</v>
      </c>
      <c r="D10" s="68">
        <v>74645</v>
      </c>
      <c r="E10" s="278">
        <f>D10/D$12*100</f>
        <v>48.254573663455943</v>
      </c>
      <c r="F10" s="68">
        <v>90897</v>
      </c>
      <c r="G10" s="278">
        <f>F10/F$12*100</f>
        <v>54.819313439316822</v>
      </c>
      <c r="H10" s="68">
        <f t="shared" ref="H10" si="0">F10/D10*100</f>
        <v>121.77238930939782</v>
      </c>
    </row>
    <row r="11" spans="2:8" ht="15.95" customHeight="1" x14ac:dyDescent="0.25">
      <c r="B11" s="65" t="s">
        <v>61</v>
      </c>
      <c r="C11" s="376" t="s">
        <v>730</v>
      </c>
      <c r="D11" s="68">
        <v>0</v>
      </c>
      <c r="E11" s="278">
        <f>D11/D12*100</f>
        <v>0</v>
      </c>
      <c r="F11" s="68">
        <v>0</v>
      </c>
      <c r="G11" s="278">
        <v>0</v>
      </c>
      <c r="H11" s="68" t="s">
        <v>23</v>
      </c>
    </row>
    <row r="12" spans="2:8" ht="15.95" customHeight="1" x14ac:dyDescent="0.25">
      <c r="B12" s="63"/>
      <c r="C12" s="63" t="s">
        <v>179</v>
      </c>
      <c r="D12" s="69">
        <f>SUM(D9:D11)</f>
        <v>154690</v>
      </c>
      <c r="E12" s="69">
        <f>SUM(E9:E11)</f>
        <v>100</v>
      </c>
      <c r="F12" s="69">
        <f>SUM(F9:F11)</f>
        <v>165812</v>
      </c>
      <c r="G12" s="69">
        <v>100</v>
      </c>
      <c r="H12" s="69">
        <f>F12/D12*100</f>
        <v>107.18986359816407</v>
      </c>
    </row>
    <row r="13" spans="2:8" ht="15.95" customHeight="1" x14ac:dyDescent="0.25">
      <c r="B13" s="65" t="s">
        <v>62</v>
      </c>
      <c r="C13" s="341" t="s">
        <v>731</v>
      </c>
      <c r="D13" s="68">
        <v>154690</v>
      </c>
      <c r="E13" s="68">
        <f>D13/D15*100</f>
        <v>100</v>
      </c>
      <c r="F13" s="68">
        <v>165812</v>
      </c>
      <c r="G13" s="68">
        <f>F13/F15*100</f>
        <v>100</v>
      </c>
      <c r="H13" s="68">
        <f>F13/D13*100</f>
        <v>107.18986359816407</v>
      </c>
    </row>
    <row r="14" spans="2:8" ht="15.95" customHeight="1" x14ac:dyDescent="0.25">
      <c r="B14" s="65" t="s">
        <v>63</v>
      </c>
      <c r="C14" s="341" t="s">
        <v>732</v>
      </c>
      <c r="D14" s="68">
        <v>0</v>
      </c>
      <c r="E14" s="68">
        <v>0</v>
      </c>
      <c r="F14" s="68">
        <v>0</v>
      </c>
      <c r="G14" s="68">
        <v>0</v>
      </c>
      <c r="H14" s="68" t="s">
        <v>23</v>
      </c>
    </row>
    <row r="15" spans="2:8" ht="15.95" customHeight="1" x14ac:dyDescent="0.25">
      <c r="B15" s="279"/>
      <c r="C15" s="63" t="s">
        <v>179</v>
      </c>
      <c r="D15" s="69">
        <f>SUM(D13:D14)</f>
        <v>154690</v>
      </c>
      <c r="E15" s="69">
        <f>SUM(E13:E14)</f>
        <v>100</v>
      </c>
      <c r="F15" s="69">
        <f>SUM(F13:F14)</f>
        <v>165812</v>
      </c>
      <c r="G15" s="69">
        <v>100</v>
      </c>
      <c r="H15" s="69">
        <f>F15/D15*100</f>
        <v>107.18986359816407</v>
      </c>
    </row>
    <row r="17" spans="4:6" x14ac:dyDescent="0.25">
      <c r="D17" s="51"/>
      <c r="F17" s="51"/>
    </row>
    <row r="18" spans="4:6" x14ac:dyDescent="0.25">
      <c r="D18" s="51"/>
      <c r="F18" s="51"/>
    </row>
    <row r="19" spans="4:6" x14ac:dyDescent="0.25">
      <c r="D19" s="51"/>
    </row>
    <row r="20" spans="4:6" x14ac:dyDescent="0.25">
      <c r="D20" s="51"/>
      <c r="F20" s="51"/>
    </row>
    <row r="21" spans="4:6" x14ac:dyDescent="0.25">
      <c r="D21" s="51"/>
      <c r="F21" s="51"/>
    </row>
    <row r="23" spans="4:6" x14ac:dyDescent="0.25">
      <c r="D23" s="51"/>
      <c r="F23" s="51"/>
    </row>
  </sheetData>
  <mergeCells count="8">
    <mergeCell ref="B4:H4"/>
    <mergeCell ref="B5:B7"/>
    <mergeCell ref="C5:C7"/>
    <mergeCell ref="D5:H5"/>
    <mergeCell ref="D6:E6"/>
    <mergeCell ref="F6:G6"/>
    <mergeCell ref="D7:D8"/>
    <mergeCell ref="F7:F8"/>
  </mergeCells>
  <pageMargins left="0.7" right="0.7" top="0.75" bottom="0.75" header="0.3" footer="0.3"/>
  <pageSetup orientation="portrait" r:id="rId1"/>
  <ignoredErrors>
    <ignoredError sqref="F12 D12" formulaRange="1"/>
  </ignoredErrors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B3:I13"/>
  <sheetViews>
    <sheetView workbookViewId="0">
      <selection activeCell="C5" sqref="C5:C7"/>
    </sheetView>
  </sheetViews>
  <sheetFormatPr defaultRowHeight="15" x14ac:dyDescent="0.25"/>
  <cols>
    <col min="2" max="2" width="7.7109375" customWidth="1"/>
    <col min="3" max="3" width="17.5703125" customWidth="1"/>
    <col min="4" max="4" width="17.140625" customWidth="1"/>
    <col min="5" max="5" width="19.28515625" customWidth="1"/>
    <col min="6" max="6" width="17.5703125" customWidth="1"/>
    <col min="7" max="7" width="15.140625" customWidth="1"/>
    <col min="10" max="10" width="10.140625" bestFit="1" customWidth="1"/>
    <col min="12" max="12" width="11.140625" bestFit="1" customWidth="1"/>
  </cols>
  <sheetData>
    <row r="3" spans="2:9" ht="16.5" thickBot="1" x14ac:dyDescent="0.3">
      <c r="B3" s="60"/>
      <c r="C3" s="60"/>
      <c r="D3" s="60"/>
      <c r="E3" s="60"/>
      <c r="F3" s="60"/>
      <c r="G3" s="293"/>
      <c r="H3" s="60"/>
      <c r="I3" s="60"/>
    </row>
    <row r="4" spans="2:9" ht="24.95" customHeight="1" thickTop="1" x14ac:dyDescent="0.25">
      <c r="B4" s="404" t="s">
        <v>733</v>
      </c>
      <c r="C4" s="404"/>
      <c r="D4" s="404"/>
      <c r="E4" s="404"/>
      <c r="F4" s="404"/>
      <c r="G4" s="404"/>
      <c r="H4" s="404"/>
      <c r="I4" s="404"/>
    </row>
    <row r="5" spans="2:9" ht="15.75" x14ac:dyDescent="0.25">
      <c r="B5" s="380" t="s">
        <v>177</v>
      </c>
      <c r="C5" s="380" t="s">
        <v>738</v>
      </c>
      <c r="D5" s="380" t="s">
        <v>139</v>
      </c>
      <c r="E5" s="380"/>
      <c r="F5" s="380" t="s">
        <v>149</v>
      </c>
      <c r="G5" s="380"/>
      <c r="H5" s="380" t="s">
        <v>189</v>
      </c>
      <c r="I5" s="380"/>
    </row>
    <row r="6" spans="2:9" ht="15.75" x14ac:dyDescent="0.25">
      <c r="B6" s="380"/>
      <c r="C6" s="380"/>
      <c r="D6" s="380" t="s">
        <v>721</v>
      </c>
      <c r="E6" s="63" t="s">
        <v>736</v>
      </c>
      <c r="F6" s="380" t="s">
        <v>721</v>
      </c>
      <c r="G6" s="63" t="s">
        <v>736</v>
      </c>
      <c r="H6" s="380"/>
      <c r="I6" s="380"/>
    </row>
    <row r="7" spans="2:9" ht="15.75" x14ac:dyDescent="0.25">
      <c r="B7" s="380"/>
      <c r="C7" s="380"/>
      <c r="D7" s="380"/>
      <c r="E7" s="294" t="s">
        <v>737</v>
      </c>
      <c r="F7" s="380"/>
      <c r="G7" s="294" t="s">
        <v>737</v>
      </c>
      <c r="H7" s="380"/>
      <c r="I7" s="380"/>
    </row>
    <row r="8" spans="2:9" x14ac:dyDescent="0.25">
      <c r="B8" s="118">
        <v>1</v>
      </c>
      <c r="C8" s="61">
        <v>2</v>
      </c>
      <c r="D8" s="61">
        <v>3</v>
      </c>
      <c r="E8" s="61">
        <v>4</v>
      </c>
      <c r="F8" s="118">
        <v>5</v>
      </c>
      <c r="G8" s="118">
        <v>6</v>
      </c>
      <c r="H8" s="118" t="s">
        <v>137</v>
      </c>
      <c r="I8" s="61" t="s">
        <v>138</v>
      </c>
    </row>
    <row r="9" spans="2:9" ht="15.75" x14ac:dyDescent="0.25">
      <c r="B9" s="100" t="s">
        <v>59</v>
      </c>
      <c r="C9" s="66" t="s">
        <v>734</v>
      </c>
      <c r="D9" s="68">
        <v>2829143</v>
      </c>
      <c r="E9" s="68">
        <v>37892235</v>
      </c>
      <c r="F9" s="217">
        <v>2904006</v>
      </c>
      <c r="G9" s="217">
        <v>50796739</v>
      </c>
      <c r="H9" s="243">
        <f t="shared" ref="H9:I11" si="0">F9/D9*100</f>
        <v>102.64613701039502</v>
      </c>
      <c r="I9" s="74">
        <f t="shared" si="0"/>
        <v>134.05580061455865</v>
      </c>
    </row>
    <row r="10" spans="2:9" ht="15.75" x14ac:dyDescent="0.25">
      <c r="B10" s="100" t="s">
        <v>60</v>
      </c>
      <c r="C10" s="66" t="s">
        <v>735</v>
      </c>
      <c r="D10" s="68">
        <v>83719743</v>
      </c>
      <c r="E10" s="68">
        <v>195468154</v>
      </c>
      <c r="F10" s="217">
        <v>86798952</v>
      </c>
      <c r="G10" s="217">
        <v>229735918</v>
      </c>
      <c r="H10" s="243">
        <f>F10/D10*100</f>
        <v>103.67799624038503</v>
      </c>
      <c r="I10" s="74">
        <f t="shared" si="0"/>
        <v>117.53112376556234</v>
      </c>
    </row>
    <row r="11" spans="2:9" ht="15.75" x14ac:dyDescent="0.25">
      <c r="B11" s="385" t="s">
        <v>179</v>
      </c>
      <c r="C11" s="385"/>
      <c r="D11" s="69">
        <f>D9+D10</f>
        <v>86548886</v>
      </c>
      <c r="E11" s="69">
        <f>E9+E10</f>
        <v>233360389</v>
      </c>
      <c r="F11" s="228">
        <f>F9+F10</f>
        <v>89702958</v>
      </c>
      <c r="G11" s="228">
        <f>G9+G10</f>
        <v>280532657</v>
      </c>
      <c r="H11" s="227">
        <f>F11/D11*100</f>
        <v>103.64426643226811</v>
      </c>
      <c r="I11" s="72">
        <f t="shared" si="0"/>
        <v>120.21434237496065</v>
      </c>
    </row>
    <row r="13" spans="2:9" x14ac:dyDescent="0.25">
      <c r="B13" s="76"/>
    </row>
  </sheetData>
  <mergeCells count="9">
    <mergeCell ref="B11:C11"/>
    <mergeCell ref="B4:I4"/>
    <mergeCell ref="B5:B7"/>
    <mergeCell ref="C5:C7"/>
    <mergeCell ref="D5:E5"/>
    <mergeCell ref="F5:G5"/>
    <mergeCell ref="H5:I7"/>
    <mergeCell ref="D6:D7"/>
    <mergeCell ref="F6:F7"/>
  </mergeCells>
  <pageMargins left="0.7" right="0.7" top="0.75" bottom="0.75" header="0.3" footer="0.3"/>
  <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B3:K14"/>
  <sheetViews>
    <sheetView workbookViewId="0">
      <selection activeCell="C6" sqref="C6:F6"/>
    </sheetView>
  </sheetViews>
  <sheetFormatPr defaultRowHeight="15" x14ac:dyDescent="0.25"/>
  <cols>
    <col min="2" max="2" width="9.85546875" customWidth="1"/>
    <col min="3" max="3" width="13.140625" customWidth="1"/>
    <col min="4" max="4" width="19" customWidth="1"/>
    <col min="5" max="5" width="12.5703125" customWidth="1"/>
    <col min="6" max="6" width="17.85546875" customWidth="1"/>
    <col min="7" max="8" width="14.7109375" customWidth="1"/>
    <col min="9" max="9" width="11.85546875" customWidth="1"/>
    <col min="10" max="10" width="13.5703125" customWidth="1"/>
    <col min="11" max="11" width="15.140625" customWidth="1"/>
    <col min="12" max="12" width="8" customWidth="1"/>
  </cols>
  <sheetData>
    <row r="3" spans="2:11" ht="16.5" thickBot="1" x14ac:dyDescent="0.3">
      <c r="B3" s="60"/>
      <c r="C3" s="60"/>
      <c r="D3" s="60"/>
      <c r="E3" s="60"/>
      <c r="F3" s="60"/>
      <c r="G3" s="293"/>
      <c r="H3" s="60"/>
      <c r="I3" s="60"/>
      <c r="J3" s="60"/>
      <c r="K3" s="60"/>
    </row>
    <row r="4" spans="2:11" ht="24.95" customHeight="1" thickTop="1" x14ac:dyDescent="0.25">
      <c r="B4" s="429" t="s">
        <v>739</v>
      </c>
      <c r="C4" s="429"/>
      <c r="D4" s="429"/>
      <c r="E4" s="429"/>
      <c r="F4" s="429"/>
      <c r="G4" s="429"/>
      <c r="H4" s="429"/>
      <c r="I4" s="429"/>
      <c r="J4" s="429"/>
      <c r="K4" s="429"/>
    </row>
    <row r="5" spans="2:11" ht="15.75" x14ac:dyDescent="0.25">
      <c r="B5" s="385" t="s">
        <v>177</v>
      </c>
      <c r="C5" s="380" t="s">
        <v>136</v>
      </c>
      <c r="D5" s="380"/>
      <c r="E5" s="380"/>
      <c r="F5" s="380"/>
      <c r="G5" s="380" t="s">
        <v>146</v>
      </c>
      <c r="H5" s="380"/>
      <c r="I5" s="380"/>
      <c r="J5" s="380"/>
      <c r="K5" s="380" t="s">
        <v>744</v>
      </c>
    </row>
    <row r="6" spans="2:11" ht="15.75" x14ac:dyDescent="0.25">
      <c r="B6" s="385"/>
      <c r="C6" s="380" t="s">
        <v>742</v>
      </c>
      <c r="D6" s="380"/>
      <c r="E6" s="380" t="s">
        <v>743</v>
      </c>
      <c r="F6" s="380"/>
      <c r="G6" s="380" t="s">
        <v>742</v>
      </c>
      <c r="H6" s="380"/>
      <c r="I6" s="380" t="s">
        <v>743</v>
      </c>
      <c r="J6" s="380"/>
      <c r="K6" s="380"/>
    </row>
    <row r="7" spans="2:11" ht="31.5" x14ac:dyDescent="0.25">
      <c r="B7" s="385"/>
      <c r="C7" s="63" t="s">
        <v>721</v>
      </c>
      <c r="D7" s="63" t="s">
        <v>741</v>
      </c>
      <c r="E7" s="63" t="s">
        <v>721</v>
      </c>
      <c r="F7" s="63" t="s">
        <v>741</v>
      </c>
      <c r="G7" s="63" t="s">
        <v>721</v>
      </c>
      <c r="H7" s="63" t="s">
        <v>741</v>
      </c>
      <c r="I7" s="63" t="s">
        <v>721</v>
      </c>
      <c r="J7" s="63" t="s">
        <v>741</v>
      </c>
      <c r="K7" s="380"/>
    </row>
    <row r="8" spans="2:11" x14ac:dyDescent="0.25">
      <c r="B8" s="61">
        <v>1</v>
      </c>
      <c r="C8" s="61">
        <v>2</v>
      </c>
      <c r="D8" s="61">
        <v>3</v>
      </c>
      <c r="E8" s="61">
        <v>4</v>
      </c>
      <c r="F8" s="61">
        <v>5</v>
      </c>
      <c r="G8" s="61">
        <v>6</v>
      </c>
      <c r="H8" s="61">
        <v>7</v>
      </c>
      <c r="I8" s="61">
        <v>8</v>
      </c>
      <c r="J8" s="61">
        <v>9</v>
      </c>
      <c r="K8" s="61">
        <v>10</v>
      </c>
    </row>
    <row r="9" spans="2:11" ht="15.75" x14ac:dyDescent="0.25">
      <c r="B9" s="100" t="s">
        <v>59</v>
      </c>
      <c r="C9" s="68">
        <v>1649390</v>
      </c>
      <c r="D9" s="68">
        <v>15298471</v>
      </c>
      <c r="E9" s="217">
        <v>774687</v>
      </c>
      <c r="F9" s="68">
        <v>16015976</v>
      </c>
      <c r="G9" s="217">
        <v>1604852</v>
      </c>
      <c r="H9" s="68">
        <v>19076973</v>
      </c>
      <c r="I9" s="217">
        <v>854346</v>
      </c>
      <c r="J9" s="68">
        <v>21852816</v>
      </c>
      <c r="K9" s="100" t="s">
        <v>39</v>
      </c>
    </row>
    <row r="10" spans="2:11" ht="15.75" x14ac:dyDescent="0.25">
      <c r="B10" s="100" t="s">
        <v>60</v>
      </c>
      <c r="C10" s="68">
        <v>50860</v>
      </c>
      <c r="D10" s="68">
        <v>1416064</v>
      </c>
      <c r="E10" s="217">
        <v>35414</v>
      </c>
      <c r="F10" s="68">
        <v>1598771</v>
      </c>
      <c r="G10" s="217">
        <v>55283</v>
      </c>
      <c r="H10" s="68">
        <v>2356277</v>
      </c>
      <c r="I10" s="217">
        <v>39261</v>
      </c>
      <c r="J10" s="68">
        <v>2437358</v>
      </c>
      <c r="K10" s="100" t="s">
        <v>140</v>
      </c>
    </row>
    <row r="11" spans="2:11" ht="15.75" x14ac:dyDescent="0.25">
      <c r="B11" s="100" t="s">
        <v>61</v>
      </c>
      <c r="C11" s="68">
        <v>206023</v>
      </c>
      <c r="D11" s="68">
        <v>1046941</v>
      </c>
      <c r="E11" s="217">
        <v>112769</v>
      </c>
      <c r="F11" s="68">
        <v>2516012</v>
      </c>
      <c r="G11" s="217">
        <v>228118</v>
      </c>
      <c r="H11" s="68">
        <v>1531953</v>
      </c>
      <c r="I11" s="217">
        <v>122146</v>
      </c>
      <c r="J11" s="68">
        <v>3541362</v>
      </c>
      <c r="K11" s="100" t="s">
        <v>745</v>
      </c>
    </row>
    <row r="12" spans="2:11" ht="15.75" x14ac:dyDescent="0.25">
      <c r="B12" s="191" t="s">
        <v>179</v>
      </c>
      <c r="C12" s="69">
        <f t="shared" ref="C12:J12" si="0">C9+C10+C11</f>
        <v>1906273</v>
      </c>
      <c r="D12" s="69">
        <f t="shared" si="0"/>
        <v>17761476</v>
      </c>
      <c r="E12" s="228">
        <f t="shared" si="0"/>
        <v>922870</v>
      </c>
      <c r="F12" s="69">
        <f t="shared" si="0"/>
        <v>20130759</v>
      </c>
      <c r="G12" s="228">
        <f t="shared" si="0"/>
        <v>1888253</v>
      </c>
      <c r="H12" s="69">
        <f t="shared" si="0"/>
        <v>22965203</v>
      </c>
      <c r="I12" s="228">
        <f t="shared" si="0"/>
        <v>1015753</v>
      </c>
      <c r="J12" s="69">
        <f t="shared" si="0"/>
        <v>27831536</v>
      </c>
      <c r="K12" s="295"/>
    </row>
    <row r="14" spans="2:11" x14ac:dyDescent="0.25">
      <c r="B14" s="76"/>
    </row>
  </sheetData>
  <mergeCells count="9">
    <mergeCell ref="B4:K4"/>
    <mergeCell ref="B5:B7"/>
    <mergeCell ref="C5:F5"/>
    <mergeCell ref="G5:J5"/>
    <mergeCell ref="K5:K7"/>
    <mergeCell ref="C6:D6"/>
    <mergeCell ref="E6:F6"/>
    <mergeCell ref="G6:H6"/>
    <mergeCell ref="I6:J6"/>
  </mergeCells>
  <pageMargins left="0.7" right="0.7" top="0.75" bottom="0.75" header="0.3" footer="0.3"/>
  <drawing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B3:N15"/>
  <sheetViews>
    <sheetView workbookViewId="0">
      <selection activeCell="C14" sqref="C14"/>
    </sheetView>
  </sheetViews>
  <sheetFormatPr defaultRowHeight="15" x14ac:dyDescent="0.25"/>
  <cols>
    <col min="2" max="2" width="5.7109375" customWidth="1"/>
    <col min="3" max="3" width="18.5703125" customWidth="1"/>
    <col min="4" max="4" width="12.85546875" customWidth="1"/>
    <col min="5" max="5" width="17.85546875" customWidth="1"/>
    <col min="6" max="6" width="13.7109375" customWidth="1"/>
    <col min="7" max="7" width="18.28515625" customWidth="1"/>
    <col min="8" max="8" width="9.7109375" customWidth="1"/>
    <col min="9" max="9" width="9.28515625" bestFit="1" customWidth="1"/>
    <col min="10" max="13" width="10.140625" bestFit="1" customWidth="1"/>
  </cols>
  <sheetData>
    <row r="3" spans="2:14" ht="15.75" thickBot="1" x14ac:dyDescent="0.3">
      <c r="B3" s="60"/>
      <c r="C3" s="60"/>
      <c r="D3" s="60"/>
      <c r="E3" s="60"/>
      <c r="F3" s="60"/>
      <c r="G3" s="60"/>
      <c r="H3" s="60"/>
      <c r="I3" s="60"/>
    </row>
    <row r="4" spans="2:14" ht="24.95" customHeight="1" thickTop="1" x14ac:dyDescent="0.25">
      <c r="B4" s="404" t="s">
        <v>740</v>
      </c>
      <c r="C4" s="404"/>
      <c r="D4" s="404"/>
      <c r="E4" s="404"/>
      <c r="F4" s="404"/>
      <c r="G4" s="404"/>
      <c r="H4" s="404"/>
      <c r="I4" s="404"/>
    </row>
    <row r="5" spans="2:14" ht="15.75" x14ac:dyDescent="0.25">
      <c r="B5" s="380" t="s">
        <v>177</v>
      </c>
      <c r="C5" s="380" t="s">
        <v>746</v>
      </c>
      <c r="D5" s="380" t="s">
        <v>139</v>
      </c>
      <c r="E5" s="380"/>
      <c r="F5" s="380" t="s">
        <v>149</v>
      </c>
      <c r="G5" s="380"/>
      <c r="H5" s="380" t="s">
        <v>189</v>
      </c>
      <c r="I5" s="380"/>
    </row>
    <row r="6" spans="2:14" ht="15.75" x14ac:dyDescent="0.25">
      <c r="B6" s="380"/>
      <c r="C6" s="380"/>
      <c r="D6" s="430" t="s">
        <v>721</v>
      </c>
      <c r="E6" s="294" t="s">
        <v>736</v>
      </c>
      <c r="F6" s="430" t="s">
        <v>721</v>
      </c>
      <c r="G6" s="294" t="s">
        <v>736</v>
      </c>
      <c r="H6" s="380"/>
      <c r="I6" s="380"/>
    </row>
    <row r="7" spans="2:14" ht="15.75" x14ac:dyDescent="0.25">
      <c r="B7" s="380"/>
      <c r="C7" s="380"/>
      <c r="D7" s="430"/>
      <c r="E7" s="294" t="s">
        <v>737</v>
      </c>
      <c r="F7" s="430"/>
      <c r="G7" s="294" t="s">
        <v>737</v>
      </c>
      <c r="H7" s="380"/>
      <c r="I7" s="380"/>
    </row>
    <row r="8" spans="2:14" x14ac:dyDescent="0.25">
      <c r="B8" s="118">
        <v>1</v>
      </c>
      <c r="C8" s="61">
        <v>2</v>
      </c>
      <c r="D8" s="61">
        <v>3</v>
      </c>
      <c r="E8" s="61">
        <v>4</v>
      </c>
      <c r="F8" s="118">
        <v>5</v>
      </c>
      <c r="G8" s="118">
        <v>6</v>
      </c>
      <c r="H8" s="118" t="s">
        <v>137</v>
      </c>
      <c r="I8" s="61" t="s">
        <v>138</v>
      </c>
    </row>
    <row r="9" spans="2:14" ht="15.75" x14ac:dyDescent="0.25">
      <c r="B9" s="100" t="s">
        <v>59</v>
      </c>
      <c r="C9" s="66" t="s">
        <v>227</v>
      </c>
      <c r="D9" s="68">
        <v>10116657</v>
      </c>
      <c r="E9" s="68">
        <v>15558043</v>
      </c>
      <c r="F9" s="217">
        <v>9805905</v>
      </c>
      <c r="G9" s="217">
        <v>17469570</v>
      </c>
      <c r="H9" s="243">
        <f t="shared" ref="H9:I11" si="0">F9/D9*100</f>
        <v>96.928313374665166</v>
      </c>
      <c r="I9" s="74">
        <f t="shared" si="0"/>
        <v>112.28642317031776</v>
      </c>
      <c r="K9" s="15"/>
      <c r="L9" s="15"/>
      <c r="M9" s="15"/>
      <c r="N9" s="15"/>
    </row>
    <row r="10" spans="2:14" ht="15.75" x14ac:dyDescent="0.25">
      <c r="B10" s="100" t="s">
        <v>60</v>
      </c>
      <c r="C10" s="108" t="s">
        <v>747</v>
      </c>
      <c r="D10" s="68">
        <v>73603086</v>
      </c>
      <c r="E10" s="68">
        <v>179910111</v>
      </c>
      <c r="F10" s="217">
        <v>76993047</v>
      </c>
      <c r="G10" s="217">
        <v>212266348</v>
      </c>
      <c r="H10" s="243">
        <f t="shared" si="0"/>
        <v>104.60573215639354</v>
      </c>
      <c r="I10" s="74">
        <f t="shared" si="0"/>
        <v>117.98466846590962</v>
      </c>
      <c r="K10" s="15"/>
      <c r="L10" s="15"/>
      <c r="M10" s="15"/>
      <c r="N10" s="15"/>
    </row>
    <row r="11" spans="2:14" ht="15.75" x14ac:dyDescent="0.25">
      <c r="B11" s="385" t="s">
        <v>179</v>
      </c>
      <c r="C11" s="385"/>
      <c r="D11" s="69">
        <f>D9+D10</f>
        <v>83719743</v>
      </c>
      <c r="E11" s="69">
        <f>E9+E10</f>
        <v>195468154</v>
      </c>
      <c r="F11" s="228">
        <f>F9+F10</f>
        <v>86798952</v>
      </c>
      <c r="G11" s="228">
        <f>G9+G10</f>
        <v>229735918</v>
      </c>
      <c r="H11" s="227">
        <f t="shared" si="0"/>
        <v>103.67799624038503</v>
      </c>
      <c r="I11" s="72">
        <f t="shared" si="0"/>
        <v>117.53112376556234</v>
      </c>
      <c r="K11" s="15"/>
      <c r="L11" s="15"/>
      <c r="M11" s="15"/>
      <c r="N11" s="15"/>
    </row>
    <row r="12" spans="2:14" ht="15.75" x14ac:dyDescent="0.25">
      <c r="B12" s="303"/>
      <c r="C12" s="303"/>
      <c r="D12" s="304"/>
      <c r="E12" s="304"/>
      <c r="F12" s="305"/>
      <c r="G12" s="305"/>
      <c r="H12" s="306"/>
      <c r="I12" s="307"/>
      <c r="K12" s="15"/>
      <c r="L12" s="15"/>
      <c r="M12" s="15"/>
      <c r="N12" s="15"/>
    </row>
    <row r="13" spans="2:14" x14ac:dyDescent="0.25">
      <c r="B13" s="76" t="s">
        <v>748</v>
      </c>
      <c r="C13" s="52"/>
    </row>
    <row r="15" spans="2:14" x14ac:dyDescent="0.25">
      <c r="B15" s="296"/>
    </row>
  </sheetData>
  <mergeCells count="9">
    <mergeCell ref="B11:C11"/>
    <mergeCell ref="B4:I4"/>
    <mergeCell ref="B5:B7"/>
    <mergeCell ref="C5:C7"/>
    <mergeCell ref="D5:E5"/>
    <mergeCell ref="F5:G5"/>
    <mergeCell ref="H5:I7"/>
    <mergeCell ref="D6:D7"/>
    <mergeCell ref="F6:F7"/>
  </mergeCells>
  <pageMargins left="0.7" right="0.7" top="0.75" bottom="0.75" header="0.3" footer="0.3"/>
  <drawing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B3:K18"/>
  <sheetViews>
    <sheetView workbookViewId="0">
      <selection activeCell="C7" sqref="C7:D7"/>
    </sheetView>
  </sheetViews>
  <sheetFormatPr defaultRowHeight="15" x14ac:dyDescent="0.25"/>
  <cols>
    <col min="2" max="2" width="10.5703125" customWidth="1"/>
    <col min="3" max="3" width="14.7109375" customWidth="1"/>
    <col min="4" max="4" width="16" customWidth="1"/>
    <col min="5" max="5" width="14.140625" customWidth="1"/>
    <col min="6" max="6" width="15.7109375" customWidth="1"/>
    <col min="7" max="7" width="15" customWidth="1"/>
    <col min="8" max="8" width="14.140625" customWidth="1"/>
    <col min="9" max="9" width="12.140625" customWidth="1"/>
    <col min="10" max="10" width="14.42578125" customWidth="1"/>
    <col min="11" max="11" width="13.85546875" customWidth="1"/>
  </cols>
  <sheetData>
    <row r="3" spans="2:11" ht="15.75" thickBot="1" x14ac:dyDescent="0.3"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2:11" ht="24.95" customHeight="1" thickTop="1" x14ac:dyDescent="0.25">
      <c r="B4" s="429" t="s">
        <v>751</v>
      </c>
      <c r="C4" s="429"/>
      <c r="D4" s="429"/>
      <c r="E4" s="429"/>
      <c r="F4" s="429"/>
      <c r="G4" s="429"/>
      <c r="H4" s="429"/>
      <c r="I4" s="429"/>
      <c r="J4" s="429"/>
      <c r="K4" s="429"/>
    </row>
    <row r="5" spans="2:11" ht="15.75" x14ac:dyDescent="0.25">
      <c r="B5" s="385" t="s">
        <v>177</v>
      </c>
      <c r="C5" s="380" t="s">
        <v>136</v>
      </c>
      <c r="D5" s="380"/>
      <c r="E5" s="380"/>
      <c r="F5" s="380"/>
      <c r="G5" s="380" t="s">
        <v>146</v>
      </c>
      <c r="H5" s="380"/>
      <c r="I5" s="380"/>
      <c r="J5" s="380"/>
      <c r="K5" s="380" t="s">
        <v>744</v>
      </c>
    </row>
    <row r="6" spans="2:11" ht="15.75" x14ac:dyDescent="0.25">
      <c r="B6" s="385"/>
      <c r="C6" s="380" t="s">
        <v>752</v>
      </c>
      <c r="D6" s="380"/>
      <c r="E6" s="380" t="s">
        <v>753</v>
      </c>
      <c r="F6" s="380"/>
      <c r="G6" s="380" t="s">
        <v>752</v>
      </c>
      <c r="H6" s="380"/>
      <c r="I6" s="380" t="s">
        <v>753</v>
      </c>
      <c r="J6" s="380"/>
      <c r="K6" s="380"/>
    </row>
    <row r="7" spans="2:11" ht="31.5" x14ac:dyDescent="0.25">
      <c r="B7" s="385"/>
      <c r="C7" s="63" t="s">
        <v>721</v>
      </c>
      <c r="D7" s="63" t="s">
        <v>741</v>
      </c>
      <c r="E7" s="63" t="s">
        <v>721</v>
      </c>
      <c r="F7" s="63" t="s">
        <v>741</v>
      </c>
      <c r="G7" s="63" t="s">
        <v>721</v>
      </c>
      <c r="H7" s="63" t="s">
        <v>741</v>
      </c>
      <c r="I7" s="63" t="s">
        <v>721</v>
      </c>
      <c r="J7" s="63" t="s">
        <v>741</v>
      </c>
      <c r="K7" s="380"/>
    </row>
    <row r="8" spans="2:11" x14ac:dyDescent="0.25">
      <c r="B8" s="61">
        <v>1</v>
      </c>
      <c r="C8" s="61">
        <v>2</v>
      </c>
      <c r="D8" s="61">
        <v>3</v>
      </c>
      <c r="E8" s="61">
        <v>4</v>
      </c>
      <c r="F8" s="61">
        <v>5</v>
      </c>
      <c r="G8" s="61">
        <v>6</v>
      </c>
      <c r="H8" s="61">
        <v>7</v>
      </c>
      <c r="I8" s="61">
        <v>8</v>
      </c>
      <c r="J8" s="61">
        <v>9</v>
      </c>
      <c r="K8" s="61">
        <v>10</v>
      </c>
    </row>
    <row r="9" spans="2:11" ht="15.75" x14ac:dyDescent="0.25">
      <c r="B9" s="100" t="s">
        <v>59</v>
      </c>
      <c r="C9" s="68">
        <v>1042441</v>
      </c>
      <c r="D9" s="68">
        <v>909776</v>
      </c>
      <c r="E9" s="217">
        <v>121356</v>
      </c>
      <c r="F9" s="68">
        <v>191665</v>
      </c>
      <c r="G9" s="217">
        <v>1057385</v>
      </c>
      <c r="H9" s="68">
        <v>1126090</v>
      </c>
      <c r="I9" s="217">
        <v>130479</v>
      </c>
      <c r="J9" s="68">
        <v>275720</v>
      </c>
      <c r="K9" s="100" t="s">
        <v>39</v>
      </c>
    </row>
    <row r="10" spans="2:11" ht="15.75" x14ac:dyDescent="0.25">
      <c r="B10" s="100" t="s">
        <v>60</v>
      </c>
      <c r="C10" s="68">
        <v>92977</v>
      </c>
      <c r="D10" s="68">
        <v>82055</v>
      </c>
      <c r="E10" s="217">
        <v>4803</v>
      </c>
      <c r="F10" s="68">
        <v>12727</v>
      </c>
      <c r="G10" s="217">
        <v>102638</v>
      </c>
      <c r="H10" s="68">
        <v>111366</v>
      </c>
      <c r="I10" s="217">
        <v>5288</v>
      </c>
      <c r="J10" s="68">
        <v>9716</v>
      </c>
      <c r="K10" s="100" t="s">
        <v>140</v>
      </c>
    </row>
    <row r="11" spans="2:11" ht="15.75" x14ac:dyDescent="0.25">
      <c r="B11" s="100" t="s">
        <v>61</v>
      </c>
      <c r="C11" s="68">
        <v>199965</v>
      </c>
      <c r="D11" s="68">
        <v>150742</v>
      </c>
      <c r="E11" s="217">
        <v>86221</v>
      </c>
      <c r="F11" s="68">
        <v>18210</v>
      </c>
      <c r="G11" s="217">
        <v>223711</v>
      </c>
      <c r="H11" s="68">
        <v>180333</v>
      </c>
      <c r="I11" s="217">
        <v>45721</v>
      </c>
      <c r="J11" s="68">
        <v>24341</v>
      </c>
      <c r="K11" s="100" t="s">
        <v>745</v>
      </c>
    </row>
    <row r="12" spans="2:11" ht="15.75" x14ac:dyDescent="0.25">
      <c r="B12" s="191" t="s">
        <v>179</v>
      </c>
      <c r="C12" s="69">
        <f t="shared" ref="C12:J12" si="0">SUM(C9:C11)</f>
        <v>1335383</v>
      </c>
      <c r="D12" s="69">
        <f t="shared" si="0"/>
        <v>1142573</v>
      </c>
      <c r="E12" s="228">
        <f t="shared" si="0"/>
        <v>212380</v>
      </c>
      <c r="F12" s="69">
        <f t="shared" si="0"/>
        <v>222602</v>
      </c>
      <c r="G12" s="228">
        <f t="shared" si="0"/>
        <v>1383734</v>
      </c>
      <c r="H12" s="69">
        <f t="shared" si="0"/>
        <v>1417789</v>
      </c>
      <c r="I12" s="228">
        <f t="shared" si="0"/>
        <v>181488</v>
      </c>
      <c r="J12" s="69">
        <f t="shared" si="0"/>
        <v>309777</v>
      </c>
      <c r="K12" s="295"/>
    </row>
    <row r="14" spans="2:11" x14ac:dyDescent="0.25">
      <c r="B14" s="76"/>
    </row>
    <row r="15" spans="2:11" x14ac:dyDescent="0.25">
      <c r="C15" s="15"/>
      <c r="D15" s="15"/>
      <c r="E15" s="15"/>
      <c r="F15" s="15"/>
      <c r="G15" s="15"/>
      <c r="H15" s="15"/>
      <c r="I15" s="15"/>
      <c r="J15" s="15"/>
    </row>
    <row r="16" spans="2:11" x14ac:dyDescent="0.25">
      <c r="C16" s="15"/>
      <c r="D16" s="15"/>
      <c r="E16" s="15"/>
      <c r="F16" s="15"/>
      <c r="G16" s="15"/>
      <c r="H16" s="15"/>
      <c r="I16" s="15"/>
      <c r="J16" s="15"/>
    </row>
    <row r="17" spans="3:10" x14ac:dyDescent="0.25">
      <c r="C17" s="15"/>
      <c r="D17" s="15"/>
      <c r="E17" s="15"/>
      <c r="F17" s="15"/>
      <c r="G17" s="15"/>
      <c r="H17" s="15"/>
      <c r="I17" s="15"/>
      <c r="J17" s="15"/>
    </row>
    <row r="18" spans="3:10" x14ac:dyDescent="0.25">
      <c r="C18" s="15"/>
      <c r="D18" s="15"/>
      <c r="E18" s="15"/>
      <c r="F18" s="15"/>
      <c r="G18" s="15"/>
      <c r="H18" s="15"/>
      <c r="I18" s="15"/>
      <c r="J18" s="15"/>
    </row>
  </sheetData>
  <mergeCells count="9">
    <mergeCell ref="B4:K4"/>
    <mergeCell ref="B5:B7"/>
    <mergeCell ref="C5:F5"/>
    <mergeCell ref="G5:J5"/>
    <mergeCell ref="K5:K7"/>
    <mergeCell ref="C6:D6"/>
    <mergeCell ref="E6:F6"/>
    <mergeCell ref="G6:H6"/>
    <mergeCell ref="I6:J6"/>
  </mergeCells>
  <pageMargins left="0.7" right="0.7" top="0.75" bottom="0.75" header="0.3" footer="0.3"/>
  <ignoredErrors>
    <ignoredError sqref="C12:J12" formulaRange="1"/>
  </ignoredErrors>
  <drawing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B3:K20"/>
  <sheetViews>
    <sheetView workbookViewId="0">
      <selection activeCell="J18" sqref="J18"/>
    </sheetView>
  </sheetViews>
  <sheetFormatPr defaultRowHeight="15" x14ac:dyDescent="0.25"/>
  <cols>
    <col min="2" max="2" width="9.5703125" customWidth="1"/>
    <col min="3" max="3" width="10.140625" bestFit="1" customWidth="1"/>
    <col min="4" max="4" width="13.28515625" customWidth="1"/>
    <col min="5" max="5" width="11.85546875" customWidth="1"/>
    <col min="6" max="6" width="12.28515625" customWidth="1"/>
    <col min="7" max="7" width="12.42578125" customWidth="1"/>
    <col min="8" max="8" width="12.7109375" customWidth="1"/>
    <col min="9" max="9" width="11" customWidth="1"/>
    <col min="10" max="10" width="13.28515625" customWidth="1"/>
    <col min="11" max="11" width="15.28515625" customWidth="1"/>
  </cols>
  <sheetData>
    <row r="3" spans="2:11" ht="16.5" thickBot="1" x14ac:dyDescent="0.3">
      <c r="B3" s="60"/>
      <c r="C3" s="60"/>
      <c r="D3" s="60"/>
      <c r="E3" s="60"/>
      <c r="F3" s="60"/>
      <c r="G3" s="297"/>
      <c r="H3" s="60"/>
      <c r="I3" s="60"/>
      <c r="J3" s="60"/>
      <c r="K3" s="60"/>
    </row>
    <row r="4" spans="2:11" ht="24.95" customHeight="1" thickTop="1" x14ac:dyDescent="0.25">
      <c r="B4" s="429" t="s">
        <v>750</v>
      </c>
      <c r="C4" s="429"/>
      <c r="D4" s="429"/>
      <c r="E4" s="429"/>
      <c r="F4" s="429"/>
      <c r="G4" s="429"/>
      <c r="H4" s="429"/>
      <c r="I4" s="429"/>
      <c r="J4" s="429"/>
      <c r="K4" s="429"/>
    </row>
    <row r="5" spans="2:11" ht="15.75" x14ac:dyDescent="0.25">
      <c r="B5" s="385" t="s">
        <v>177</v>
      </c>
      <c r="C5" s="380" t="s">
        <v>136</v>
      </c>
      <c r="D5" s="380"/>
      <c r="E5" s="380"/>
      <c r="F5" s="380"/>
      <c r="G5" s="380" t="s">
        <v>146</v>
      </c>
      <c r="H5" s="380"/>
      <c r="I5" s="380"/>
      <c r="J5" s="380"/>
      <c r="K5" s="380" t="s">
        <v>744</v>
      </c>
    </row>
    <row r="6" spans="2:11" ht="15.75" x14ac:dyDescent="0.25">
      <c r="B6" s="385"/>
      <c r="C6" s="380" t="s">
        <v>752</v>
      </c>
      <c r="D6" s="380"/>
      <c r="E6" s="380" t="s">
        <v>753</v>
      </c>
      <c r="F6" s="380"/>
      <c r="G6" s="380" t="s">
        <v>752</v>
      </c>
      <c r="H6" s="380"/>
      <c r="I6" s="380" t="s">
        <v>753</v>
      </c>
      <c r="J6" s="380"/>
      <c r="K6" s="380"/>
    </row>
    <row r="7" spans="2:11" ht="31.5" x14ac:dyDescent="0.25">
      <c r="B7" s="385"/>
      <c r="C7" s="63" t="s">
        <v>721</v>
      </c>
      <c r="D7" s="63" t="s">
        <v>741</v>
      </c>
      <c r="E7" s="63" t="s">
        <v>721</v>
      </c>
      <c r="F7" s="63" t="s">
        <v>741</v>
      </c>
      <c r="G7" s="63" t="s">
        <v>721</v>
      </c>
      <c r="H7" s="63" t="s">
        <v>741</v>
      </c>
      <c r="I7" s="63" t="s">
        <v>721</v>
      </c>
      <c r="J7" s="63" t="s">
        <v>741</v>
      </c>
      <c r="K7" s="380"/>
    </row>
    <row r="8" spans="2:11" ht="15" customHeight="1" x14ac:dyDescent="0.25">
      <c r="B8" s="61">
        <v>1</v>
      </c>
      <c r="C8" s="61">
        <v>2</v>
      </c>
      <c r="D8" s="61">
        <v>3</v>
      </c>
      <c r="E8" s="61">
        <v>4</v>
      </c>
      <c r="F8" s="61">
        <v>5</v>
      </c>
      <c r="G8" s="61">
        <v>6</v>
      </c>
      <c r="H8" s="61">
        <v>7</v>
      </c>
      <c r="I8" s="61">
        <v>8</v>
      </c>
      <c r="J8" s="61">
        <v>9</v>
      </c>
      <c r="K8" s="61">
        <v>10</v>
      </c>
    </row>
    <row r="9" spans="2:11" ht="15.75" customHeight="1" x14ac:dyDescent="0.25">
      <c r="B9" s="100" t="s">
        <v>59</v>
      </c>
      <c r="C9" s="68">
        <v>2217412</v>
      </c>
      <c r="D9" s="68">
        <v>1217287</v>
      </c>
      <c r="E9" s="217">
        <v>104041</v>
      </c>
      <c r="F9" s="68">
        <v>69740</v>
      </c>
      <c r="G9" s="217">
        <v>2830236</v>
      </c>
      <c r="H9" s="68">
        <v>1353061</v>
      </c>
      <c r="I9" s="217">
        <v>157569</v>
      </c>
      <c r="J9" s="68">
        <v>126461</v>
      </c>
      <c r="K9" s="100" t="s">
        <v>39</v>
      </c>
    </row>
    <row r="10" spans="2:11" ht="15.75" customHeight="1" x14ac:dyDescent="0.25">
      <c r="B10" s="100" t="s">
        <v>60</v>
      </c>
      <c r="C10" s="68">
        <v>117745</v>
      </c>
      <c r="D10" s="68">
        <v>59937</v>
      </c>
      <c r="E10" s="217">
        <v>3885</v>
      </c>
      <c r="F10" s="68">
        <v>2267</v>
      </c>
      <c r="G10" s="217">
        <v>140347</v>
      </c>
      <c r="H10" s="68">
        <v>89871</v>
      </c>
      <c r="I10" s="217">
        <v>5539</v>
      </c>
      <c r="J10" s="68">
        <v>4630</v>
      </c>
      <c r="K10" s="100" t="s">
        <v>140</v>
      </c>
    </row>
    <row r="11" spans="2:11" ht="15.75" customHeight="1" x14ac:dyDescent="0.25">
      <c r="B11" s="100" t="s">
        <v>61</v>
      </c>
      <c r="C11" s="68">
        <v>295278</v>
      </c>
      <c r="D11" s="68">
        <v>120715</v>
      </c>
      <c r="E11" s="217">
        <v>32965</v>
      </c>
      <c r="F11" s="68">
        <v>7850</v>
      </c>
      <c r="G11" s="217">
        <v>342220</v>
      </c>
      <c r="H11" s="68">
        <v>121874</v>
      </c>
      <c r="I11" s="217">
        <v>49847</v>
      </c>
      <c r="J11" s="68">
        <v>10020</v>
      </c>
      <c r="K11" s="100" t="s">
        <v>745</v>
      </c>
    </row>
    <row r="12" spans="2:11" ht="15.75" customHeight="1" x14ac:dyDescent="0.25">
      <c r="B12" s="191" t="s">
        <v>179</v>
      </c>
      <c r="C12" s="69">
        <f t="shared" ref="C12:J12" si="0">C9+C10+C11</f>
        <v>2630435</v>
      </c>
      <c r="D12" s="69">
        <f t="shared" si="0"/>
        <v>1397939</v>
      </c>
      <c r="E12" s="228">
        <f t="shared" si="0"/>
        <v>140891</v>
      </c>
      <c r="F12" s="69">
        <f t="shared" si="0"/>
        <v>79857</v>
      </c>
      <c r="G12" s="228">
        <f t="shared" si="0"/>
        <v>3312803</v>
      </c>
      <c r="H12" s="69">
        <f t="shared" si="0"/>
        <v>1564806</v>
      </c>
      <c r="I12" s="228">
        <f t="shared" si="0"/>
        <v>212955</v>
      </c>
      <c r="J12" s="69">
        <f t="shared" si="0"/>
        <v>141111</v>
      </c>
      <c r="K12" s="295"/>
    </row>
    <row r="14" spans="2:11" x14ac:dyDescent="0.25">
      <c r="B14" s="76"/>
    </row>
    <row r="17" spans="2:9" x14ac:dyDescent="0.25">
      <c r="B17" s="15"/>
      <c r="C17" s="15"/>
      <c r="D17" s="15"/>
      <c r="E17" s="15"/>
      <c r="F17" s="15"/>
      <c r="G17" s="15"/>
      <c r="H17" s="15"/>
      <c r="I17" s="15"/>
    </row>
    <row r="18" spans="2:9" x14ac:dyDescent="0.25">
      <c r="B18" s="15"/>
      <c r="C18" s="15"/>
      <c r="F18" s="15"/>
      <c r="G18" s="15"/>
    </row>
    <row r="19" spans="2:9" x14ac:dyDescent="0.25">
      <c r="B19" s="15"/>
      <c r="C19" s="15"/>
      <c r="D19" s="15"/>
      <c r="E19" s="15"/>
      <c r="F19" s="15"/>
      <c r="G19" s="15"/>
      <c r="H19" s="15"/>
      <c r="I19" s="15"/>
    </row>
    <row r="20" spans="2:9" x14ac:dyDescent="0.25">
      <c r="B20" s="15"/>
      <c r="C20" s="15"/>
      <c r="D20" s="15"/>
      <c r="E20" s="15"/>
      <c r="F20" s="15"/>
      <c r="G20" s="15"/>
      <c r="H20" s="15"/>
      <c r="I20" s="15"/>
    </row>
  </sheetData>
  <mergeCells count="9">
    <mergeCell ref="B4:K4"/>
    <mergeCell ref="B5:B7"/>
    <mergeCell ref="C5:F5"/>
    <mergeCell ref="G5:J5"/>
    <mergeCell ref="K5:K7"/>
    <mergeCell ref="C6:D6"/>
    <mergeCell ref="E6:F6"/>
    <mergeCell ref="G6:H6"/>
    <mergeCell ref="I6:J6"/>
  </mergeCells>
  <pageMargins left="0.7" right="0.7" top="0.75" bottom="0.75" header="0.3" footer="0.3"/>
  <drawing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B3:F25"/>
  <sheetViews>
    <sheetView topLeftCell="A4" workbookViewId="0">
      <selection activeCell="C23" sqref="C23"/>
    </sheetView>
  </sheetViews>
  <sheetFormatPr defaultRowHeight="15" x14ac:dyDescent="0.25"/>
  <cols>
    <col min="3" max="3" width="33.5703125" customWidth="1"/>
    <col min="4" max="4" width="18.28515625" customWidth="1"/>
    <col min="5" max="5" width="21.28515625" customWidth="1"/>
    <col min="6" max="6" width="19.140625" customWidth="1"/>
    <col min="8" max="8" width="12" bestFit="1" customWidth="1"/>
    <col min="9" max="9" width="11" bestFit="1" customWidth="1"/>
  </cols>
  <sheetData>
    <row r="3" spans="2:6" ht="15.75" thickBot="1" x14ac:dyDescent="0.3"/>
    <row r="4" spans="2:6" ht="24.95" customHeight="1" thickTop="1" x14ac:dyDescent="0.25">
      <c r="B4" s="431" t="s">
        <v>749</v>
      </c>
      <c r="C4" s="431"/>
      <c r="D4" s="431"/>
      <c r="E4" s="431"/>
      <c r="F4" s="431"/>
    </row>
    <row r="5" spans="2:6" ht="21" customHeight="1" x14ac:dyDescent="0.25">
      <c r="B5" s="63" t="s">
        <v>177</v>
      </c>
      <c r="C5" s="63" t="s">
        <v>178</v>
      </c>
      <c r="D5" s="63" t="s">
        <v>599</v>
      </c>
      <c r="E5" s="63" t="s">
        <v>677</v>
      </c>
      <c r="F5" s="63" t="s">
        <v>179</v>
      </c>
    </row>
    <row r="6" spans="2:6" ht="15" customHeight="1" x14ac:dyDescent="0.25">
      <c r="B6" s="61">
        <v>1</v>
      </c>
      <c r="C6" s="61">
        <v>2</v>
      </c>
      <c r="D6" s="61">
        <v>3</v>
      </c>
      <c r="E6" s="61">
        <v>4</v>
      </c>
      <c r="F6" s="61">
        <v>5</v>
      </c>
    </row>
    <row r="7" spans="2:6" ht="15.95" customHeight="1" x14ac:dyDescent="0.25">
      <c r="B7" s="63" t="s">
        <v>59</v>
      </c>
      <c r="C7" s="283" t="s">
        <v>754</v>
      </c>
      <c r="D7" s="283"/>
      <c r="E7" s="283"/>
      <c r="F7" s="283"/>
    </row>
    <row r="8" spans="2:6" ht="15.95" customHeight="1" x14ac:dyDescent="0.25">
      <c r="B8" s="65" t="s">
        <v>12</v>
      </c>
      <c r="C8" s="70" t="s">
        <v>755</v>
      </c>
      <c r="D8" s="68">
        <v>54702</v>
      </c>
      <c r="E8" s="68">
        <v>224169</v>
      </c>
      <c r="F8" s="68">
        <f>D8+E8</f>
        <v>278871</v>
      </c>
    </row>
    <row r="9" spans="2:6" ht="15.95" customHeight="1" x14ac:dyDescent="0.25">
      <c r="B9" s="65" t="s">
        <v>29</v>
      </c>
      <c r="C9" s="70" t="s">
        <v>756</v>
      </c>
      <c r="D9" s="68">
        <f>D10+D11</f>
        <v>9690638</v>
      </c>
      <c r="E9" s="68">
        <f>E10+E11</f>
        <v>770305</v>
      </c>
      <c r="F9" s="68">
        <f>F10+F11</f>
        <v>10460943</v>
      </c>
    </row>
    <row r="10" spans="2:6" ht="15.95" customHeight="1" x14ac:dyDescent="0.25">
      <c r="B10" s="65" t="s">
        <v>30</v>
      </c>
      <c r="C10" s="70" t="s">
        <v>735</v>
      </c>
      <c r="D10" s="68">
        <v>9483275</v>
      </c>
      <c r="E10" s="68">
        <v>754458</v>
      </c>
      <c r="F10" s="68">
        <f>D10+E10</f>
        <v>10237733</v>
      </c>
    </row>
    <row r="11" spans="2:6" ht="15.95" customHeight="1" x14ac:dyDescent="0.25">
      <c r="B11" s="65" t="s">
        <v>31</v>
      </c>
      <c r="C11" s="70" t="s">
        <v>156</v>
      </c>
      <c r="D11" s="68">
        <v>207363</v>
      </c>
      <c r="E11" s="68">
        <v>15847</v>
      </c>
      <c r="F11" s="68">
        <f>D11+E11</f>
        <v>223210</v>
      </c>
    </row>
    <row r="12" spans="2:6" ht="15.95" customHeight="1" x14ac:dyDescent="0.25">
      <c r="B12" s="65" t="s">
        <v>75</v>
      </c>
      <c r="C12" s="70" t="s">
        <v>757</v>
      </c>
      <c r="D12" s="68">
        <f>D13+D14</f>
        <v>55947446</v>
      </c>
      <c r="E12" s="68">
        <f>E13+E14</f>
        <v>136713</v>
      </c>
      <c r="F12" s="68">
        <f>F13+F14</f>
        <v>56084159</v>
      </c>
    </row>
    <row r="13" spans="2:6" ht="15.95" customHeight="1" x14ac:dyDescent="0.25">
      <c r="B13" s="65" t="s">
        <v>157</v>
      </c>
      <c r="C13" s="70" t="s">
        <v>735</v>
      </c>
      <c r="D13" s="68">
        <v>46074111</v>
      </c>
      <c r="E13" s="68">
        <v>114174</v>
      </c>
      <c r="F13" s="68">
        <f>D13+E13</f>
        <v>46188285</v>
      </c>
    </row>
    <row r="14" spans="2:6" ht="15.95" customHeight="1" x14ac:dyDescent="0.25">
      <c r="B14" s="65" t="s">
        <v>158</v>
      </c>
      <c r="C14" s="70" t="s">
        <v>759</v>
      </c>
      <c r="D14" s="68">
        <v>9873335</v>
      </c>
      <c r="E14" s="68">
        <v>22539</v>
      </c>
      <c r="F14" s="68">
        <f>D14+E14</f>
        <v>9895874</v>
      </c>
    </row>
    <row r="15" spans="2:6" ht="15.95" customHeight="1" x14ac:dyDescent="0.25">
      <c r="B15" s="63" t="s">
        <v>60</v>
      </c>
      <c r="C15" s="283" t="s">
        <v>758</v>
      </c>
      <c r="D15" s="69"/>
      <c r="E15" s="69"/>
      <c r="F15" s="69"/>
    </row>
    <row r="16" spans="2:6" ht="15.95" customHeight="1" x14ac:dyDescent="0.25">
      <c r="B16" s="65" t="s">
        <v>78</v>
      </c>
      <c r="C16" s="70" t="s">
        <v>755</v>
      </c>
      <c r="D16" s="68">
        <v>4469</v>
      </c>
      <c r="E16" s="68">
        <v>524315</v>
      </c>
      <c r="F16" s="68">
        <f>D16+E16</f>
        <v>528784</v>
      </c>
    </row>
    <row r="17" spans="2:6" ht="15.95" customHeight="1" x14ac:dyDescent="0.25">
      <c r="B17" s="65" t="s">
        <v>79</v>
      </c>
      <c r="C17" s="70" t="s">
        <v>756</v>
      </c>
      <c r="D17" s="68">
        <f>D18+D19</f>
        <v>74740</v>
      </c>
      <c r="E17" s="68">
        <f>E18+E19</f>
        <v>4148647</v>
      </c>
      <c r="F17" s="68">
        <f t="shared" ref="F17:F22" si="0">D17+E17</f>
        <v>4223387</v>
      </c>
    </row>
    <row r="18" spans="2:6" ht="15.95" customHeight="1" x14ac:dyDescent="0.25">
      <c r="B18" s="65" t="s">
        <v>159</v>
      </c>
      <c r="C18" s="70" t="s">
        <v>735</v>
      </c>
      <c r="D18" s="68">
        <v>73372</v>
      </c>
      <c r="E18" s="68">
        <v>4141196</v>
      </c>
      <c r="F18" s="68">
        <f t="shared" si="0"/>
        <v>4214568</v>
      </c>
    </row>
    <row r="19" spans="2:6" ht="15.95" customHeight="1" x14ac:dyDescent="0.25">
      <c r="B19" s="65" t="s">
        <v>160</v>
      </c>
      <c r="C19" s="70" t="s">
        <v>156</v>
      </c>
      <c r="D19" s="68">
        <v>1368</v>
      </c>
      <c r="E19" s="68">
        <v>7451</v>
      </c>
      <c r="F19" s="68">
        <f t="shared" si="0"/>
        <v>8819</v>
      </c>
    </row>
    <row r="20" spans="2:6" ht="15.95" customHeight="1" x14ac:dyDescent="0.25">
      <c r="B20" s="65" t="s">
        <v>80</v>
      </c>
      <c r="C20" s="70" t="s">
        <v>757</v>
      </c>
      <c r="D20" s="68">
        <f>D21+D22</f>
        <v>56980</v>
      </c>
      <c r="E20" s="68">
        <f>E21+E22</f>
        <v>990371</v>
      </c>
      <c r="F20" s="68">
        <f t="shared" si="0"/>
        <v>1047351</v>
      </c>
    </row>
    <row r="21" spans="2:6" ht="15.95" customHeight="1" x14ac:dyDescent="0.25">
      <c r="B21" s="65" t="s">
        <v>161</v>
      </c>
      <c r="C21" s="70" t="s">
        <v>735</v>
      </c>
      <c r="D21" s="68">
        <v>56253</v>
      </c>
      <c r="E21" s="68">
        <v>955549</v>
      </c>
      <c r="F21" s="68">
        <f t="shared" si="0"/>
        <v>1011802</v>
      </c>
    </row>
    <row r="22" spans="2:6" ht="15.95" customHeight="1" x14ac:dyDescent="0.25">
      <c r="B22" s="65" t="s">
        <v>162</v>
      </c>
      <c r="C22" s="70" t="s">
        <v>759</v>
      </c>
      <c r="D22" s="68">
        <v>727</v>
      </c>
      <c r="E22" s="68">
        <v>34822</v>
      </c>
      <c r="F22" s="68">
        <f t="shared" si="0"/>
        <v>35549</v>
      </c>
    </row>
    <row r="24" spans="2:6" x14ac:dyDescent="0.25">
      <c r="D24" s="15"/>
      <c r="E24" s="15"/>
    </row>
    <row r="25" spans="2:6" x14ac:dyDescent="0.25">
      <c r="D25" s="15"/>
      <c r="E25" s="15"/>
    </row>
  </sheetData>
  <mergeCells count="1">
    <mergeCell ref="B4:F4"/>
  </mergeCells>
  <pageMargins left="0.7" right="0.7" top="0.75" bottom="0.75" header="0.3" footer="0.3"/>
  <pageSetup paperSize="9" orientation="portrait" r:id="rId1"/>
  <ignoredErrors>
    <ignoredError sqref="F9 F12" formula="1"/>
  </ignoredErrors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B3:L14"/>
  <sheetViews>
    <sheetView workbookViewId="0">
      <selection activeCell="C16" sqref="C16"/>
    </sheetView>
  </sheetViews>
  <sheetFormatPr defaultRowHeight="15" x14ac:dyDescent="0.25"/>
  <cols>
    <col min="3" max="3" width="14.28515625" customWidth="1"/>
    <col min="4" max="4" width="13.28515625" customWidth="1"/>
    <col min="5" max="5" width="14.7109375" customWidth="1"/>
    <col min="6" max="6" width="15.7109375" customWidth="1"/>
    <col min="7" max="7" width="17" customWidth="1"/>
    <col min="8" max="8" width="12.140625" customWidth="1"/>
    <col min="9" max="9" width="15.7109375" customWidth="1"/>
    <col min="10" max="10" width="15.28515625" customWidth="1"/>
    <col min="11" max="11" width="14.85546875" customWidth="1"/>
    <col min="12" max="12" width="15.7109375" customWidth="1"/>
  </cols>
  <sheetData>
    <row r="3" spans="2:12" ht="15.75" thickBot="1" x14ac:dyDescent="0.3"/>
    <row r="4" spans="2:12" ht="16.5" customHeight="1" thickTop="1" x14ac:dyDescent="0.25">
      <c r="B4" s="431" t="s">
        <v>760</v>
      </c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2:12" ht="15.75" x14ac:dyDescent="0.25">
      <c r="B5" s="380" t="s">
        <v>177</v>
      </c>
      <c r="C5" s="380" t="s">
        <v>761</v>
      </c>
      <c r="D5" s="380" t="s">
        <v>599</v>
      </c>
      <c r="E5" s="380"/>
      <c r="F5" s="380"/>
      <c r="G5" s="380" t="s">
        <v>677</v>
      </c>
      <c r="H5" s="380"/>
      <c r="I5" s="380"/>
      <c r="J5" s="380" t="s">
        <v>179</v>
      </c>
      <c r="K5" s="380"/>
      <c r="L5" s="380"/>
    </row>
    <row r="6" spans="2:12" ht="15" customHeight="1" x14ac:dyDescent="0.25">
      <c r="B6" s="380"/>
      <c r="C6" s="380"/>
      <c r="D6" s="380" t="s">
        <v>762</v>
      </c>
      <c r="E6" s="380" t="s">
        <v>763</v>
      </c>
      <c r="F6" s="380" t="s">
        <v>764</v>
      </c>
      <c r="G6" s="380" t="s">
        <v>762</v>
      </c>
      <c r="H6" s="380" t="s">
        <v>763</v>
      </c>
      <c r="I6" s="380" t="s">
        <v>764</v>
      </c>
      <c r="J6" s="380" t="s">
        <v>762</v>
      </c>
      <c r="K6" s="380" t="s">
        <v>763</v>
      </c>
      <c r="L6" s="380" t="s">
        <v>764</v>
      </c>
    </row>
    <row r="7" spans="2:12" ht="29.25" customHeight="1" x14ac:dyDescent="0.25">
      <c r="B7" s="380"/>
      <c r="C7" s="380"/>
      <c r="D7" s="380"/>
      <c r="E7" s="380"/>
      <c r="F7" s="380"/>
      <c r="G7" s="380"/>
      <c r="H7" s="380"/>
      <c r="I7" s="380"/>
      <c r="J7" s="380"/>
      <c r="K7" s="380"/>
      <c r="L7" s="380"/>
    </row>
    <row r="8" spans="2:12" x14ac:dyDescent="0.25">
      <c r="B8" s="61">
        <v>1</v>
      </c>
      <c r="C8" s="61">
        <v>2</v>
      </c>
      <c r="D8" s="61">
        <v>3</v>
      </c>
      <c r="E8" s="61">
        <v>4</v>
      </c>
      <c r="F8" s="61">
        <v>5</v>
      </c>
      <c r="G8" s="61">
        <v>6</v>
      </c>
      <c r="H8" s="61">
        <v>7</v>
      </c>
      <c r="I8" s="61">
        <v>8</v>
      </c>
      <c r="J8" s="61" t="s">
        <v>163</v>
      </c>
      <c r="K8" s="61" t="s">
        <v>164</v>
      </c>
      <c r="L8" s="61" t="s">
        <v>165</v>
      </c>
    </row>
    <row r="9" spans="2:12" ht="15.75" x14ac:dyDescent="0.25">
      <c r="B9" s="65" t="s">
        <v>59</v>
      </c>
      <c r="C9" s="70" t="s">
        <v>765</v>
      </c>
      <c r="D9" s="68">
        <v>23080</v>
      </c>
      <c r="E9" s="68">
        <v>738021.40399999998</v>
      </c>
      <c r="F9" s="68">
        <v>565874</v>
      </c>
      <c r="G9" s="68">
        <v>1563485</v>
      </c>
      <c r="H9" s="68">
        <v>62584575</v>
      </c>
      <c r="I9" s="68">
        <v>6493073</v>
      </c>
      <c r="J9" s="68">
        <f>D9+G9</f>
        <v>1586565</v>
      </c>
      <c r="K9" s="68">
        <f>E9+H9</f>
        <v>63322596.403999999</v>
      </c>
      <c r="L9" s="68">
        <f>F9+I9</f>
        <v>7058947</v>
      </c>
    </row>
    <row r="10" spans="2:12" ht="15.75" x14ac:dyDescent="0.25">
      <c r="B10" s="65" t="s">
        <v>60</v>
      </c>
      <c r="C10" s="70" t="s">
        <v>766</v>
      </c>
      <c r="D10" s="68">
        <v>9706</v>
      </c>
      <c r="E10" s="68">
        <v>200140</v>
      </c>
      <c r="F10" s="68">
        <v>32310</v>
      </c>
      <c r="G10" s="68">
        <v>320118</v>
      </c>
      <c r="H10" s="68">
        <v>3730881</v>
      </c>
      <c r="I10" s="68">
        <v>358297</v>
      </c>
      <c r="J10" s="68">
        <f t="shared" ref="J10:J12" si="0">D10+G10</f>
        <v>329824</v>
      </c>
      <c r="K10" s="68">
        <f t="shared" ref="K10:K12" si="1">E10+H10</f>
        <v>3931021</v>
      </c>
      <c r="L10" s="68">
        <f t="shared" ref="L10:L12" si="2">F10+I10</f>
        <v>390607</v>
      </c>
    </row>
    <row r="11" spans="2:12" ht="15.75" x14ac:dyDescent="0.25">
      <c r="B11" s="65" t="s">
        <v>61</v>
      </c>
      <c r="C11" s="70" t="s">
        <v>166</v>
      </c>
      <c r="D11" s="68">
        <v>1071</v>
      </c>
      <c r="E11" s="68">
        <v>63</v>
      </c>
      <c r="F11" s="68">
        <v>2</v>
      </c>
      <c r="G11" s="68">
        <v>11288</v>
      </c>
      <c r="H11" s="68">
        <v>66501</v>
      </c>
      <c r="I11" s="68">
        <v>4915</v>
      </c>
      <c r="J11" s="68">
        <f t="shared" si="0"/>
        <v>12359</v>
      </c>
      <c r="K11" s="68">
        <f t="shared" si="1"/>
        <v>66564</v>
      </c>
      <c r="L11" s="68">
        <f t="shared" si="2"/>
        <v>4917</v>
      </c>
    </row>
    <row r="12" spans="2:12" ht="15.75" x14ac:dyDescent="0.25">
      <c r="B12" s="65" t="s">
        <v>62</v>
      </c>
      <c r="C12" s="70" t="s">
        <v>767</v>
      </c>
      <c r="D12" s="68">
        <v>297</v>
      </c>
      <c r="E12" s="68">
        <v>13037</v>
      </c>
      <c r="F12" s="68">
        <v>22723</v>
      </c>
      <c r="G12" s="68">
        <v>900</v>
      </c>
      <c r="H12" s="68">
        <v>3680</v>
      </c>
      <c r="I12" s="68">
        <v>195</v>
      </c>
      <c r="J12" s="68">
        <f t="shared" si="0"/>
        <v>1197</v>
      </c>
      <c r="K12" s="68">
        <f t="shared" si="1"/>
        <v>16717</v>
      </c>
      <c r="L12" s="68">
        <f t="shared" si="2"/>
        <v>22918</v>
      </c>
    </row>
    <row r="13" spans="2:12" ht="15.75" x14ac:dyDescent="0.25">
      <c r="B13" s="380" t="s">
        <v>179</v>
      </c>
      <c r="C13" s="380"/>
      <c r="D13" s="69">
        <f>SUM(D9:D12)</f>
        <v>34154</v>
      </c>
      <c r="E13" s="69">
        <f t="shared" ref="E13:L13" si="3">SUM(E9:E12)</f>
        <v>951261.40399999998</v>
      </c>
      <c r="F13" s="69">
        <f t="shared" si="3"/>
        <v>620909</v>
      </c>
      <c r="G13" s="69">
        <f t="shared" si="3"/>
        <v>1895791</v>
      </c>
      <c r="H13" s="69">
        <f t="shared" si="3"/>
        <v>66385637</v>
      </c>
      <c r="I13" s="69">
        <f t="shared" si="3"/>
        <v>6856480</v>
      </c>
      <c r="J13" s="69">
        <f t="shared" si="3"/>
        <v>1929945</v>
      </c>
      <c r="K13" s="69">
        <f t="shared" si="3"/>
        <v>67336898.403999999</v>
      </c>
      <c r="L13" s="69">
        <f t="shared" si="3"/>
        <v>7477389</v>
      </c>
    </row>
    <row r="14" spans="2:12" x14ac:dyDescent="0.25">
      <c r="B14" s="432" t="s">
        <v>768</v>
      </c>
      <c r="C14" s="432"/>
      <c r="D14" s="432"/>
    </row>
  </sheetData>
  <mergeCells count="17">
    <mergeCell ref="K6:K7"/>
    <mergeCell ref="B4:L4"/>
    <mergeCell ref="B5:B7"/>
    <mergeCell ref="C5:C7"/>
    <mergeCell ref="D5:F5"/>
    <mergeCell ref="G5:I5"/>
    <mergeCell ref="J5:L5"/>
    <mergeCell ref="D6:D7"/>
    <mergeCell ref="E6:E7"/>
    <mergeCell ref="F6:F7"/>
    <mergeCell ref="I6:I7"/>
    <mergeCell ref="L6:L7"/>
    <mergeCell ref="B14:D14"/>
    <mergeCell ref="B13:C13"/>
    <mergeCell ref="G6:G7"/>
    <mergeCell ref="H6:H7"/>
    <mergeCell ref="J6:J7"/>
  </mergeCells>
  <pageMargins left="0.7" right="0.7" top="0.75" bottom="0.75" header="0.3" footer="0.3"/>
  <pageSetup paperSize="9" orientation="portrait" r:id="rId1"/>
  <ignoredErrors>
    <ignoredError sqref="D13:I13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M14"/>
  <sheetViews>
    <sheetView workbookViewId="0">
      <selection activeCell="C19" sqref="C19"/>
    </sheetView>
  </sheetViews>
  <sheetFormatPr defaultColWidth="9.140625" defaultRowHeight="15" x14ac:dyDescent="0.25"/>
  <cols>
    <col min="2" max="2" width="7.7109375" customWidth="1"/>
    <col min="3" max="3" width="33.140625" customWidth="1"/>
    <col min="4" max="4" width="15.42578125" customWidth="1"/>
    <col min="5" max="5" width="13.140625" customWidth="1"/>
    <col min="6" max="6" width="14.28515625" customWidth="1"/>
    <col min="7" max="7" width="14.85546875" customWidth="1"/>
    <col min="8" max="8" width="15.42578125" customWidth="1"/>
    <col min="9" max="9" width="14.140625" customWidth="1"/>
    <col min="10" max="10" width="14.85546875" customWidth="1"/>
    <col min="11" max="11" width="14" customWidth="1"/>
  </cols>
  <sheetData>
    <row r="2" spans="2:13" ht="15.75" x14ac:dyDescent="0.25">
      <c r="C2" s="5"/>
      <c r="D2" s="20"/>
      <c r="E2" s="20"/>
      <c r="F2" s="20"/>
      <c r="G2" s="20"/>
      <c r="H2" s="20"/>
      <c r="I2" s="20"/>
      <c r="J2" s="20"/>
      <c r="K2" s="20"/>
    </row>
    <row r="3" spans="2:13" ht="16.5" thickBot="1" x14ac:dyDescent="0.3">
      <c r="C3" s="4"/>
      <c r="D3" s="4"/>
      <c r="E3" s="4"/>
      <c r="F3" s="4"/>
      <c r="G3" s="4"/>
      <c r="H3" s="4"/>
      <c r="I3" s="4"/>
      <c r="J3" s="4"/>
      <c r="K3" s="4"/>
    </row>
    <row r="4" spans="2:13" ht="24.95" customHeight="1" thickTop="1" x14ac:dyDescent="0.25">
      <c r="B4" s="386" t="s">
        <v>208</v>
      </c>
      <c r="C4" s="386"/>
      <c r="D4" s="386"/>
      <c r="E4" s="386"/>
      <c r="F4" s="386"/>
      <c r="G4" s="386"/>
      <c r="H4" s="386"/>
      <c r="I4" s="386"/>
      <c r="J4" s="386"/>
      <c r="K4" s="386"/>
    </row>
    <row r="5" spans="2:13" ht="18" customHeight="1" x14ac:dyDescent="0.25">
      <c r="B5" s="385" t="s">
        <v>177</v>
      </c>
      <c r="C5" s="387" t="s">
        <v>209</v>
      </c>
      <c r="D5" s="387" t="s">
        <v>112</v>
      </c>
      <c r="E5" s="387"/>
      <c r="F5" s="387" t="s">
        <v>132</v>
      </c>
      <c r="G5" s="387"/>
      <c r="H5" s="387" t="s">
        <v>144</v>
      </c>
      <c r="I5" s="387"/>
      <c r="J5" s="387" t="s">
        <v>189</v>
      </c>
      <c r="K5" s="387"/>
    </row>
    <row r="6" spans="2:13" ht="31.5" x14ac:dyDescent="0.25">
      <c r="B6" s="385"/>
      <c r="C6" s="387"/>
      <c r="D6" s="339" t="s">
        <v>210</v>
      </c>
      <c r="E6" s="339" t="s">
        <v>192</v>
      </c>
      <c r="F6" s="339" t="s">
        <v>210</v>
      </c>
      <c r="G6" s="339" t="s">
        <v>192</v>
      </c>
      <c r="H6" s="339" t="s">
        <v>210</v>
      </c>
      <c r="I6" s="339" t="s">
        <v>192</v>
      </c>
      <c r="J6" s="97" t="s">
        <v>98</v>
      </c>
      <c r="K6" s="97" t="s">
        <v>99</v>
      </c>
    </row>
    <row r="7" spans="2:13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</row>
    <row r="8" spans="2:13" ht="16.5" customHeight="1" x14ac:dyDescent="0.25">
      <c r="B8" s="100" t="s">
        <v>59</v>
      </c>
      <c r="C8" s="340" t="s">
        <v>211</v>
      </c>
      <c r="D8" s="102">
        <v>4088</v>
      </c>
      <c r="E8" s="103">
        <f>D8/D$12*100</f>
        <v>62.680159460288252</v>
      </c>
      <c r="F8" s="102">
        <v>4090</v>
      </c>
      <c r="G8" s="103">
        <f>F8/F$12*100</f>
        <v>63.588308457711442</v>
      </c>
      <c r="H8" s="102">
        <v>4101</v>
      </c>
      <c r="I8" s="103">
        <f>H8/H$12*100</f>
        <v>63.97815912636505</v>
      </c>
      <c r="J8" s="104">
        <f>F8/D8*100</f>
        <v>100.04892367906066</v>
      </c>
      <c r="K8" s="104">
        <f>H8/F8*100</f>
        <v>100.26894865525674</v>
      </c>
    </row>
    <row r="9" spans="2:13" ht="31.9" customHeight="1" x14ac:dyDescent="0.25">
      <c r="B9" s="100" t="s">
        <v>60</v>
      </c>
      <c r="C9" s="340" t="s">
        <v>212</v>
      </c>
      <c r="D9" s="102">
        <v>453</v>
      </c>
      <c r="E9" s="103">
        <f t="shared" ref="E9:E11" si="0">D9/D$12*100</f>
        <v>6.9457221711131556</v>
      </c>
      <c r="F9" s="102">
        <v>413</v>
      </c>
      <c r="G9" s="103">
        <f t="shared" ref="G9:G11" si="1">F9/F$12*100</f>
        <v>6.4210199004975124</v>
      </c>
      <c r="H9" s="102">
        <v>408</v>
      </c>
      <c r="I9" s="103">
        <f t="shared" ref="I9:I11" si="2">H9/H$12*100</f>
        <v>6.3650546021840881</v>
      </c>
      <c r="J9" s="104">
        <f t="shared" ref="J9:J12" si="3">F9/D9*100</f>
        <v>91.169977924944817</v>
      </c>
      <c r="K9" s="104">
        <f t="shared" ref="K9:K12" si="4">H9/F9*100</f>
        <v>98.789346246973366</v>
      </c>
    </row>
    <row r="10" spans="2:13" ht="16.5" customHeight="1" x14ac:dyDescent="0.25">
      <c r="B10" s="100" t="s">
        <v>61</v>
      </c>
      <c r="C10" s="340" t="s">
        <v>213</v>
      </c>
      <c r="D10" s="102">
        <v>1975</v>
      </c>
      <c r="E10" s="103">
        <f t="shared" si="0"/>
        <v>30.282122048451392</v>
      </c>
      <c r="F10" s="102">
        <v>1924</v>
      </c>
      <c r="G10" s="103">
        <f t="shared" si="1"/>
        <v>29.912935323383081</v>
      </c>
      <c r="H10" s="102">
        <v>1897</v>
      </c>
      <c r="I10" s="103">
        <f t="shared" si="2"/>
        <v>29.594383775351012</v>
      </c>
      <c r="J10" s="104">
        <f t="shared" si="3"/>
        <v>97.417721518987349</v>
      </c>
      <c r="K10" s="104">
        <f t="shared" si="4"/>
        <v>98.596673596673597</v>
      </c>
    </row>
    <row r="11" spans="2:13" ht="16.5" customHeight="1" x14ac:dyDescent="0.25">
      <c r="B11" s="100" t="s">
        <v>62</v>
      </c>
      <c r="C11" s="340" t="s">
        <v>214</v>
      </c>
      <c r="D11" s="102">
        <v>6</v>
      </c>
      <c r="E11" s="103">
        <f t="shared" si="0"/>
        <v>9.1996320147194111E-2</v>
      </c>
      <c r="F11" s="102">
        <v>5</v>
      </c>
      <c r="G11" s="103">
        <f t="shared" si="1"/>
        <v>7.7736318407960206E-2</v>
      </c>
      <c r="H11" s="102">
        <v>4</v>
      </c>
      <c r="I11" s="103">
        <f t="shared" si="2"/>
        <v>6.2402496099843996E-2</v>
      </c>
      <c r="J11" s="104">
        <f t="shared" si="3"/>
        <v>83.333333333333343</v>
      </c>
      <c r="K11" s="104">
        <f t="shared" si="4"/>
        <v>80</v>
      </c>
    </row>
    <row r="12" spans="2:13" ht="20.25" customHeight="1" x14ac:dyDescent="0.25">
      <c r="B12" s="387" t="s">
        <v>179</v>
      </c>
      <c r="C12" s="387"/>
      <c r="D12" s="105">
        <f t="shared" ref="D12:I12" si="5">SUM(D8:D11)</f>
        <v>6522</v>
      </c>
      <c r="E12" s="106">
        <f t="shared" si="5"/>
        <v>100</v>
      </c>
      <c r="F12" s="105">
        <f t="shared" si="5"/>
        <v>6432</v>
      </c>
      <c r="G12" s="106">
        <f t="shared" si="5"/>
        <v>100</v>
      </c>
      <c r="H12" s="105">
        <f t="shared" si="5"/>
        <v>6410</v>
      </c>
      <c r="I12" s="106">
        <f t="shared" si="5"/>
        <v>100</v>
      </c>
      <c r="J12" s="106">
        <f t="shared" si="3"/>
        <v>98.620055197792084</v>
      </c>
      <c r="K12" s="106">
        <f t="shared" si="4"/>
        <v>99.657960199004975</v>
      </c>
      <c r="M12" s="15"/>
    </row>
    <row r="14" spans="2:13" x14ac:dyDescent="0.25">
      <c r="H14" s="15"/>
    </row>
  </sheetData>
  <mergeCells count="8">
    <mergeCell ref="B5:B6"/>
    <mergeCell ref="B4:K4"/>
    <mergeCell ref="B12:C12"/>
    <mergeCell ref="C5:C6"/>
    <mergeCell ref="J5:K5"/>
    <mergeCell ref="F5:G5"/>
    <mergeCell ref="H5:I5"/>
    <mergeCell ref="D5:E5"/>
  </mergeCells>
  <pageMargins left="0.7" right="0.7" top="0.75" bottom="0.75" header="0.3" footer="0.3"/>
  <pageSetup orientation="portrait" r:id="rId1"/>
  <ignoredErrors>
    <ignoredError sqref="D12 F12 H12" formulaRange="1"/>
  </ignoredErrors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B3:I12"/>
  <sheetViews>
    <sheetView workbookViewId="0">
      <selection activeCell="D16" sqref="D16"/>
    </sheetView>
  </sheetViews>
  <sheetFormatPr defaultRowHeight="15" x14ac:dyDescent="0.25"/>
  <cols>
    <col min="2" max="2" width="7.85546875" customWidth="1"/>
    <col min="3" max="3" width="17.42578125" customWidth="1"/>
    <col min="4" max="4" width="14.5703125" customWidth="1"/>
    <col min="5" max="5" width="14.85546875" customWidth="1"/>
    <col min="6" max="6" width="13.5703125" customWidth="1"/>
    <col min="7" max="7" width="14.28515625" customWidth="1"/>
    <col min="8" max="8" width="13.85546875" customWidth="1"/>
    <col min="9" max="9" width="15.7109375" customWidth="1"/>
    <col min="13" max="13" width="12.140625" customWidth="1"/>
    <col min="16" max="16" width="14.85546875" customWidth="1"/>
  </cols>
  <sheetData>
    <row r="3" spans="2:9" ht="15.75" thickBot="1" x14ac:dyDescent="0.3"/>
    <row r="4" spans="2:9" ht="24.95" customHeight="1" thickTop="1" x14ac:dyDescent="0.25">
      <c r="B4" s="431" t="s">
        <v>769</v>
      </c>
      <c r="C4" s="431"/>
      <c r="D4" s="431"/>
      <c r="E4" s="431"/>
      <c r="F4" s="431"/>
      <c r="G4" s="431"/>
      <c r="H4" s="431"/>
      <c r="I4" s="431"/>
    </row>
    <row r="5" spans="2:9" ht="15.75" x14ac:dyDescent="0.25">
      <c r="B5" s="380" t="s">
        <v>177</v>
      </c>
      <c r="C5" s="380" t="s">
        <v>770</v>
      </c>
      <c r="D5" s="380" t="s">
        <v>599</v>
      </c>
      <c r="E5" s="380"/>
      <c r="F5" s="380" t="s">
        <v>292</v>
      </c>
      <c r="G5" s="380"/>
      <c r="H5" s="380" t="s">
        <v>179</v>
      </c>
      <c r="I5" s="380"/>
    </row>
    <row r="6" spans="2:9" ht="47.25" x14ac:dyDescent="0.25">
      <c r="B6" s="380"/>
      <c r="C6" s="380"/>
      <c r="D6" s="63" t="s">
        <v>763</v>
      </c>
      <c r="E6" s="63" t="s">
        <v>764</v>
      </c>
      <c r="F6" s="63" t="s">
        <v>763</v>
      </c>
      <c r="G6" s="63" t="s">
        <v>764</v>
      </c>
      <c r="H6" s="63" t="s">
        <v>763</v>
      </c>
      <c r="I6" s="63" t="s">
        <v>764</v>
      </c>
    </row>
    <row r="7" spans="2:9" x14ac:dyDescent="0.25">
      <c r="B7" s="61">
        <v>1</v>
      </c>
      <c r="C7" s="61">
        <v>2</v>
      </c>
      <c r="D7" s="61">
        <v>3</v>
      </c>
      <c r="E7" s="61">
        <v>4</v>
      </c>
      <c r="F7" s="61">
        <v>5</v>
      </c>
      <c r="G7" s="61">
        <v>6</v>
      </c>
      <c r="H7" s="61" t="s">
        <v>94</v>
      </c>
      <c r="I7" s="61" t="s">
        <v>95</v>
      </c>
    </row>
    <row r="8" spans="2:9" ht="15.75" x14ac:dyDescent="0.25">
      <c r="B8" s="65" t="s">
        <v>59</v>
      </c>
      <c r="C8" s="70" t="s">
        <v>167</v>
      </c>
      <c r="D8" s="68">
        <v>494208</v>
      </c>
      <c r="E8" s="68">
        <v>64197</v>
      </c>
      <c r="F8" s="68">
        <v>47445295</v>
      </c>
      <c r="G8" s="68">
        <v>2411468</v>
      </c>
      <c r="H8" s="68">
        <f>D8+F8</f>
        <v>47939503</v>
      </c>
      <c r="I8" s="68">
        <f>E8+G8</f>
        <v>2475665</v>
      </c>
    </row>
    <row r="9" spans="2:9" ht="15.75" x14ac:dyDescent="0.25">
      <c r="B9" s="65" t="s">
        <v>60</v>
      </c>
      <c r="C9" s="70" t="s">
        <v>168</v>
      </c>
      <c r="D9" s="68">
        <v>406807</v>
      </c>
      <c r="E9" s="68">
        <v>536277</v>
      </c>
      <c r="F9" s="68">
        <v>24758510</v>
      </c>
      <c r="G9" s="68">
        <v>5772504</v>
      </c>
      <c r="H9" s="68">
        <f t="shared" ref="H9:H11" si="0">D9+F9</f>
        <v>25165317</v>
      </c>
      <c r="I9" s="68">
        <f t="shared" ref="I9:I11" si="1">E9+G9</f>
        <v>6308781</v>
      </c>
    </row>
    <row r="10" spans="2:9" ht="15.75" x14ac:dyDescent="0.25">
      <c r="B10" s="65" t="s">
        <v>61</v>
      </c>
      <c r="C10" s="66" t="s">
        <v>169</v>
      </c>
      <c r="D10" s="68">
        <v>78317</v>
      </c>
      <c r="E10" s="68">
        <v>27870</v>
      </c>
      <c r="F10" s="68">
        <v>3555764</v>
      </c>
      <c r="G10" s="68">
        <v>161615</v>
      </c>
      <c r="H10" s="68">
        <f t="shared" si="0"/>
        <v>3634081</v>
      </c>
      <c r="I10" s="68">
        <f t="shared" si="1"/>
        <v>189485</v>
      </c>
    </row>
    <row r="11" spans="2:9" ht="15.75" x14ac:dyDescent="0.25">
      <c r="B11" s="65" t="s">
        <v>62</v>
      </c>
      <c r="C11" s="66" t="s">
        <v>293</v>
      </c>
      <c r="D11" s="68">
        <v>643</v>
      </c>
      <c r="E11" s="68">
        <v>37</v>
      </c>
      <c r="F11" s="68">
        <v>6741</v>
      </c>
      <c r="G11" s="68">
        <v>330</v>
      </c>
      <c r="H11" s="68">
        <f t="shared" si="0"/>
        <v>7384</v>
      </c>
      <c r="I11" s="68">
        <f t="shared" si="1"/>
        <v>367</v>
      </c>
    </row>
    <row r="12" spans="2:9" ht="15.75" x14ac:dyDescent="0.25">
      <c r="B12" s="380" t="s">
        <v>179</v>
      </c>
      <c r="C12" s="380"/>
      <c r="D12" s="69">
        <f>SUM(D8:D11)</f>
        <v>979975</v>
      </c>
      <c r="E12" s="69">
        <f t="shared" ref="E12:I12" si="2">SUM(E8:E11)</f>
        <v>628381</v>
      </c>
      <c r="F12" s="69">
        <f t="shared" si="2"/>
        <v>75766310</v>
      </c>
      <c r="G12" s="69">
        <f t="shared" si="2"/>
        <v>8345917</v>
      </c>
      <c r="H12" s="69">
        <f t="shared" si="2"/>
        <v>76746285</v>
      </c>
      <c r="I12" s="69">
        <f t="shared" si="2"/>
        <v>8974298</v>
      </c>
    </row>
  </sheetData>
  <mergeCells count="7">
    <mergeCell ref="B12:C12"/>
    <mergeCell ref="B4:I4"/>
    <mergeCell ref="B5:B6"/>
    <mergeCell ref="C5:C6"/>
    <mergeCell ref="D5:E5"/>
    <mergeCell ref="F5:G5"/>
    <mergeCell ref="H5:I5"/>
  </mergeCells>
  <pageMargins left="0.7" right="0.7" top="0.75" bottom="0.75" header="0.3" footer="0.3"/>
  <pageSetup paperSize="9" orientation="portrait" r:id="rId1"/>
  <ignoredErrors>
    <ignoredError sqref="D12:G12" formulaRange="1"/>
  </ignoredErrors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B3:I17"/>
  <sheetViews>
    <sheetView workbookViewId="0">
      <selection activeCell="C8" sqref="C8"/>
    </sheetView>
  </sheetViews>
  <sheetFormatPr defaultRowHeight="15" x14ac:dyDescent="0.25"/>
  <cols>
    <col min="2" max="2" width="7.5703125" customWidth="1"/>
    <col min="3" max="3" width="44.42578125" customWidth="1"/>
    <col min="4" max="4" width="10.5703125" customWidth="1"/>
    <col min="5" max="5" width="14.42578125" customWidth="1"/>
    <col min="6" max="6" width="12" customWidth="1"/>
    <col min="7" max="7" width="15.5703125" customWidth="1"/>
    <col min="8" max="8" width="10.5703125" customWidth="1"/>
    <col min="9" max="9" width="11.42578125" customWidth="1"/>
  </cols>
  <sheetData>
    <row r="3" spans="2:9" ht="16.5" thickBot="1" x14ac:dyDescent="0.3">
      <c r="B3" s="298"/>
      <c r="C3" s="60"/>
      <c r="D3" s="60"/>
      <c r="E3" s="60"/>
      <c r="F3" s="60"/>
      <c r="G3" s="60"/>
      <c r="H3" s="60"/>
      <c r="I3" s="297"/>
    </row>
    <row r="4" spans="2:9" ht="24.95" customHeight="1" thickTop="1" x14ac:dyDescent="0.25">
      <c r="B4" s="404" t="s">
        <v>771</v>
      </c>
      <c r="C4" s="404"/>
      <c r="D4" s="404"/>
      <c r="E4" s="404"/>
      <c r="F4" s="404"/>
      <c r="G4" s="404"/>
      <c r="H4" s="404"/>
      <c r="I4" s="404"/>
    </row>
    <row r="5" spans="2:9" ht="15.75" x14ac:dyDescent="0.25">
      <c r="B5" s="380" t="s">
        <v>177</v>
      </c>
      <c r="C5" s="380" t="s">
        <v>178</v>
      </c>
      <c r="D5" s="380" t="s">
        <v>139</v>
      </c>
      <c r="E5" s="380"/>
      <c r="F5" s="380" t="s">
        <v>149</v>
      </c>
      <c r="G5" s="380"/>
      <c r="H5" s="380" t="s">
        <v>189</v>
      </c>
      <c r="I5" s="380"/>
    </row>
    <row r="6" spans="2:9" ht="31.5" x14ac:dyDescent="0.25">
      <c r="B6" s="380"/>
      <c r="C6" s="380"/>
      <c r="D6" s="63" t="s">
        <v>721</v>
      </c>
      <c r="E6" s="63" t="s">
        <v>741</v>
      </c>
      <c r="F6" s="63" t="s">
        <v>721</v>
      </c>
      <c r="G6" s="63" t="s">
        <v>741</v>
      </c>
      <c r="H6" s="380"/>
      <c r="I6" s="380"/>
    </row>
    <row r="7" spans="2:9" x14ac:dyDescent="0.25">
      <c r="B7" s="118">
        <v>1</v>
      </c>
      <c r="C7" s="61">
        <v>2</v>
      </c>
      <c r="D7" s="61">
        <v>3</v>
      </c>
      <c r="E7" s="61">
        <v>4</v>
      </c>
      <c r="F7" s="118">
        <v>5</v>
      </c>
      <c r="G7" s="118">
        <v>6</v>
      </c>
      <c r="H7" s="118" t="s">
        <v>137</v>
      </c>
      <c r="I7" s="61" t="s">
        <v>138</v>
      </c>
    </row>
    <row r="8" spans="2:9" ht="15.75" x14ac:dyDescent="0.25">
      <c r="B8" s="100" t="s">
        <v>59</v>
      </c>
      <c r="C8" s="66" t="s">
        <v>772</v>
      </c>
      <c r="D8" s="74">
        <v>19</v>
      </c>
      <c r="E8" s="68">
        <v>8618</v>
      </c>
      <c r="F8" s="243">
        <v>15</v>
      </c>
      <c r="G8" s="217">
        <v>8836</v>
      </c>
      <c r="H8" s="226">
        <f>F8/D8*100</f>
        <v>78.94736842105263</v>
      </c>
      <c r="I8" s="74">
        <f>G8/E8*100</f>
        <v>102.52958923184032</v>
      </c>
    </row>
    <row r="9" spans="2:9" ht="15.75" x14ac:dyDescent="0.25">
      <c r="B9" s="100" t="s">
        <v>60</v>
      </c>
      <c r="C9" s="66" t="s">
        <v>773</v>
      </c>
      <c r="D9" s="74">
        <v>299913</v>
      </c>
      <c r="E9" s="68">
        <v>14965967</v>
      </c>
      <c r="F9" s="243">
        <v>351833</v>
      </c>
      <c r="G9" s="217">
        <v>17948558</v>
      </c>
      <c r="H9" s="226">
        <f t="shared" ref="H9:I11" si="0">F9/D9*100</f>
        <v>117.31168705591288</v>
      </c>
      <c r="I9" s="208">
        <f t="shared" si="0"/>
        <v>119.92915659910248</v>
      </c>
    </row>
    <row r="10" spans="2:9" ht="15.75" x14ac:dyDescent="0.25">
      <c r="B10" s="100" t="s">
        <v>61</v>
      </c>
      <c r="C10" s="66" t="s">
        <v>774</v>
      </c>
      <c r="D10" s="74">
        <v>764</v>
      </c>
      <c r="E10" s="68">
        <v>88436</v>
      </c>
      <c r="F10" s="243">
        <v>1696</v>
      </c>
      <c r="G10" s="217">
        <v>157656</v>
      </c>
      <c r="H10" s="226">
        <f t="shared" si="0"/>
        <v>221.98952879581154</v>
      </c>
      <c r="I10" s="208">
        <f>G10/E10*100</f>
        <v>178.27129223393189</v>
      </c>
    </row>
    <row r="11" spans="2:9" ht="15.75" x14ac:dyDescent="0.25">
      <c r="B11" s="385" t="s">
        <v>179</v>
      </c>
      <c r="C11" s="385"/>
      <c r="D11" s="72">
        <f>SUM(D8:D10)</f>
        <v>300696</v>
      </c>
      <c r="E11" s="69">
        <f t="shared" ref="E11:G11" si="1">SUM(E8:E10)</f>
        <v>15063021</v>
      </c>
      <c r="F11" s="72">
        <f t="shared" si="1"/>
        <v>353544</v>
      </c>
      <c r="G11" s="69">
        <f t="shared" si="1"/>
        <v>18115050</v>
      </c>
      <c r="H11" s="212">
        <f t="shared" si="0"/>
        <v>117.57522547689361</v>
      </c>
      <c r="I11" s="209">
        <f t="shared" si="0"/>
        <v>120.26173235767249</v>
      </c>
    </row>
    <row r="14" spans="2:9" x14ac:dyDescent="0.25">
      <c r="G14" s="15"/>
      <c r="I14" s="15"/>
    </row>
    <row r="15" spans="2:9" x14ac:dyDescent="0.25">
      <c r="D15" s="15"/>
      <c r="E15" s="15"/>
      <c r="F15" s="15"/>
      <c r="G15" s="15"/>
    </row>
    <row r="16" spans="2:9" x14ac:dyDescent="0.25">
      <c r="E16" s="15"/>
      <c r="G16" s="15"/>
    </row>
    <row r="17" spans="4:7" x14ac:dyDescent="0.25">
      <c r="D17" s="15"/>
      <c r="E17" s="15"/>
      <c r="F17" s="15"/>
      <c r="G17" s="15"/>
    </row>
  </sheetData>
  <mergeCells count="7">
    <mergeCell ref="B11:C11"/>
    <mergeCell ref="B4:I4"/>
    <mergeCell ref="B5:B6"/>
    <mergeCell ref="C5:C6"/>
    <mergeCell ref="D5:E5"/>
    <mergeCell ref="F5:G5"/>
    <mergeCell ref="H5:I6"/>
  </mergeCells>
  <pageMargins left="0.7" right="0.7" top="0.75" bottom="0.75" header="0.3" footer="0.3"/>
  <ignoredErrors>
    <ignoredError sqref="D11:G11" formulaRange="1"/>
    <ignoredError sqref="H10:H11 H8:H9 I8:I11" evalError="1"/>
  </ignoredErrors>
  <drawing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B3:J11"/>
  <sheetViews>
    <sheetView workbookViewId="0">
      <selection activeCell="D6" sqref="D6:E6"/>
    </sheetView>
  </sheetViews>
  <sheetFormatPr defaultRowHeight="15" x14ac:dyDescent="0.25"/>
  <cols>
    <col min="2" max="2" width="6.85546875" customWidth="1"/>
    <col min="3" max="3" width="43.140625" customWidth="1"/>
    <col min="5" max="5" width="16.5703125" customWidth="1"/>
    <col min="6" max="6" width="12.42578125" customWidth="1"/>
    <col min="7" max="7" width="14.28515625" customWidth="1"/>
    <col min="9" max="9" width="9.7109375" customWidth="1"/>
  </cols>
  <sheetData>
    <row r="3" spans="2:10" ht="16.5" thickBot="1" x14ac:dyDescent="0.3">
      <c r="B3" s="60"/>
      <c r="C3" s="60"/>
      <c r="D3" s="60"/>
      <c r="E3" s="60"/>
      <c r="F3" s="60"/>
      <c r="G3" s="60"/>
      <c r="H3" s="60"/>
      <c r="I3" s="297"/>
    </row>
    <row r="4" spans="2:10" ht="24.95" customHeight="1" thickTop="1" x14ac:dyDescent="0.25">
      <c r="B4" s="404" t="s">
        <v>775</v>
      </c>
      <c r="C4" s="404"/>
      <c r="D4" s="404"/>
      <c r="E4" s="404"/>
      <c r="F4" s="404"/>
      <c r="G4" s="404"/>
      <c r="H4" s="404"/>
      <c r="I4" s="404"/>
    </row>
    <row r="5" spans="2:10" ht="15.75" x14ac:dyDescent="0.25">
      <c r="B5" s="380" t="s">
        <v>177</v>
      </c>
      <c r="C5" s="380" t="s">
        <v>178</v>
      </c>
      <c r="D5" s="380" t="s">
        <v>136</v>
      </c>
      <c r="E5" s="380"/>
      <c r="F5" s="380" t="s">
        <v>149</v>
      </c>
      <c r="G5" s="380"/>
      <c r="H5" s="380" t="s">
        <v>189</v>
      </c>
      <c r="I5" s="380"/>
    </row>
    <row r="6" spans="2:10" ht="31.5" x14ac:dyDescent="0.25">
      <c r="B6" s="380"/>
      <c r="C6" s="380"/>
      <c r="D6" s="63" t="s">
        <v>721</v>
      </c>
      <c r="E6" s="63" t="s">
        <v>741</v>
      </c>
      <c r="F6" s="63" t="s">
        <v>721</v>
      </c>
      <c r="G6" s="63" t="s">
        <v>741</v>
      </c>
      <c r="H6" s="380"/>
      <c r="I6" s="380"/>
    </row>
    <row r="7" spans="2:10" x14ac:dyDescent="0.25">
      <c r="B7" s="118">
        <v>1</v>
      </c>
      <c r="C7" s="61">
        <v>2</v>
      </c>
      <c r="D7" s="61">
        <v>3</v>
      </c>
      <c r="E7" s="61">
        <v>4</v>
      </c>
      <c r="F7" s="118">
        <v>5</v>
      </c>
      <c r="G7" s="118">
        <v>6</v>
      </c>
      <c r="H7" s="118" t="s">
        <v>137</v>
      </c>
      <c r="I7" s="61" t="s">
        <v>138</v>
      </c>
    </row>
    <row r="8" spans="2:10" ht="20.100000000000001" customHeight="1" x14ac:dyDescent="0.25">
      <c r="B8" s="100" t="s">
        <v>59</v>
      </c>
      <c r="C8" s="66" t="s">
        <v>772</v>
      </c>
      <c r="D8" s="74">
        <v>18</v>
      </c>
      <c r="E8" s="68">
        <v>8428</v>
      </c>
      <c r="F8" s="243">
        <v>15</v>
      </c>
      <c r="G8" s="217">
        <v>8836</v>
      </c>
      <c r="H8" s="243">
        <f>F8/D8*100</f>
        <v>83.333333333333343</v>
      </c>
      <c r="I8" s="74">
        <f>G8/E8*100</f>
        <v>104.84100616990983</v>
      </c>
    </row>
    <row r="9" spans="2:10" ht="20.100000000000001" customHeight="1" x14ac:dyDescent="0.25">
      <c r="B9" s="100" t="s">
        <v>60</v>
      </c>
      <c r="C9" s="66" t="s">
        <v>773</v>
      </c>
      <c r="D9" s="74">
        <v>54</v>
      </c>
      <c r="E9" s="68">
        <v>7176</v>
      </c>
      <c r="F9" s="243">
        <v>1306</v>
      </c>
      <c r="G9" s="217">
        <v>55182</v>
      </c>
      <c r="H9" s="243">
        <f t="shared" ref="H9:I11" si="0">F9/D9*100</f>
        <v>2418.5185185185187</v>
      </c>
      <c r="I9" s="74">
        <f t="shared" si="0"/>
        <v>768.97993311036782</v>
      </c>
    </row>
    <row r="10" spans="2:10" ht="20.100000000000001" customHeight="1" x14ac:dyDescent="0.25">
      <c r="B10" s="100" t="s">
        <v>61</v>
      </c>
      <c r="C10" s="66" t="s">
        <v>774</v>
      </c>
      <c r="D10" s="74">
        <v>749</v>
      </c>
      <c r="E10" s="68">
        <v>86164</v>
      </c>
      <c r="F10" s="243">
        <v>392</v>
      </c>
      <c r="G10" s="217">
        <v>89843</v>
      </c>
      <c r="H10" s="243">
        <f t="shared" si="0"/>
        <v>52.336448598130836</v>
      </c>
      <c r="I10" s="74">
        <f t="shared" si="0"/>
        <v>104.26976463488231</v>
      </c>
    </row>
    <row r="11" spans="2:10" ht="20.100000000000001" customHeight="1" x14ac:dyDescent="0.25">
      <c r="B11" s="385" t="s">
        <v>179</v>
      </c>
      <c r="C11" s="385"/>
      <c r="D11" s="72">
        <f>SUM(D8:D10)</f>
        <v>821</v>
      </c>
      <c r="E11" s="69">
        <f t="shared" ref="E11:G11" si="1">SUM(E8:E10)</f>
        <v>101768</v>
      </c>
      <c r="F11" s="72">
        <f t="shared" si="1"/>
        <v>1713</v>
      </c>
      <c r="G11" s="69">
        <f t="shared" si="1"/>
        <v>153861</v>
      </c>
      <c r="H11" s="212">
        <f t="shared" si="0"/>
        <v>208.64799025578563</v>
      </c>
      <c r="I11" s="209">
        <f t="shared" si="0"/>
        <v>151.18799622671173</v>
      </c>
      <c r="J11" s="15"/>
    </row>
  </sheetData>
  <mergeCells count="7">
    <mergeCell ref="B11:C11"/>
    <mergeCell ref="B4:I4"/>
    <mergeCell ref="B5:B6"/>
    <mergeCell ref="C5:C6"/>
    <mergeCell ref="D5:E5"/>
    <mergeCell ref="F5:G5"/>
    <mergeCell ref="H5:I6"/>
  </mergeCells>
  <pageMargins left="0.7" right="0.7" top="0.75" bottom="0.75" header="0.3" footer="0.3"/>
  <ignoredErrors>
    <ignoredError sqref="D11:G11" formulaRange="1"/>
  </ignoredErrors>
  <drawing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B3:I10"/>
  <sheetViews>
    <sheetView workbookViewId="0">
      <selection activeCell="C11" sqref="C11"/>
    </sheetView>
  </sheetViews>
  <sheetFormatPr defaultRowHeight="15" x14ac:dyDescent="0.25"/>
  <cols>
    <col min="2" max="2" width="6.140625" customWidth="1"/>
    <col min="3" max="3" width="40.7109375" customWidth="1"/>
    <col min="5" max="5" width="13.5703125" customWidth="1"/>
    <col min="6" max="6" width="10.140625" customWidth="1"/>
    <col min="7" max="7" width="14" customWidth="1"/>
  </cols>
  <sheetData>
    <row r="3" spans="2:9" ht="16.5" thickBot="1" x14ac:dyDescent="0.3">
      <c r="B3" s="60"/>
      <c r="C3" s="60"/>
      <c r="D3" s="60"/>
      <c r="E3" s="60"/>
      <c r="F3" s="60"/>
      <c r="G3" s="60"/>
      <c r="H3" s="60"/>
      <c r="I3" s="297"/>
    </row>
    <row r="4" spans="2:9" ht="24.95" customHeight="1" thickTop="1" x14ac:dyDescent="0.25">
      <c r="B4" s="404" t="s">
        <v>776</v>
      </c>
      <c r="C4" s="404"/>
      <c r="D4" s="404"/>
      <c r="E4" s="404"/>
      <c r="F4" s="404"/>
      <c r="G4" s="404"/>
      <c r="H4" s="404"/>
      <c r="I4" s="404"/>
    </row>
    <row r="5" spans="2:9" ht="15.75" x14ac:dyDescent="0.25">
      <c r="B5" s="380" t="s">
        <v>177</v>
      </c>
      <c r="C5" s="380" t="s">
        <v>178</v>
      </c>
      <c r="D5" s="380" t="s">
        <v>136</v>
      </c>
      <c r="E5" s="380"/>
      <c r="F5" s="380" t="s">
        <v>146</v>
      </c>
      <c r="G5" s="380"/>
      <c r="H5" s="380" t="s">
        <v>189</v>
      </c>
      <c r="I5" s="380"/>
    </row>
    <row r="6" spans="2:9" ht="31.5" x14ac:dyDescent="0.25">
      <c r="B6" s="380"/>
      <c r="C6" s="380"/>
      <c r="D6" s="63" t="s">
        <v>721</v>
      </c>
      <c r="E6" s="63" t="s">
        <v>741</v>
      </c>
      <c r="F6" s="63" t="s">
        <v>721</v>
      </c>
      <c r="G6" s="63" t="s">
        <v>741</v>
      </c>
      <c r="H6" s="380"/>
      <c r="I6" s="380"/>
    </row>
    <row r="7" spans="2:9" x14ac:dyDescent="0.25">
      <c r="B7" s="118">
        <v>1</v>
      </c>
      <c r="C7" s="61">
        <v>2</v>
      </c>
      <c r="D7" s="61">
        <v>3</v>
      </c>
      <c r="E7" s="61">
        <v>4</v>
      </c>
      <c r="F7" s="118">
        <v>5</v>
      </c>
      <c r="G7" s="118">
        <v>6</v>
      </c>
      <c r="H7" s="118" t="s">
        <v>137</v>
      </c>
      <c r="I7" s="61" t="s">
        <v>138</v>
      </c>
    </row>
    <row r="8" spans="2:9" ht="31.5" x14ac:dyDescent="0.25">
      <c r="B8" s="100" t="s">
        <v>59</v>
      </c>
      <c r="C8" s="66" t="s">
        <v>777</v>
      </c>
      <c r="D8" s="68">
        <v>1</v>
      </c>
      <c r="E8" s="68">
        <v>0</v>
      </c>
      <c r="F8" s="217">
        <v>0</v>
      </c>
      <c r="G8" s="217">
        <v>0</v>
      </c>
      <c r="H8" s="243">
        <f t="shared" ref="H8:I10" si="0">F8/D8*100</f>
        <v>0</v>
      </c>
      <c r="I8" s="208" t="s">
        <v>23</v>
      </c>
    </row>
    <row r="9" spans="2:9" ht="32.25" customHeight="1" x14ac:dyDescent="0.25">
      <c r="B9" s="100" t="s">
        <v>60</v>
      </c>
      <c r="C9" s="66" t="s">
        <v>778</v>
      </c>
      <c r="D9" s="68">
        <v>384</v>
      </c>
      <c r="E9" s="68">
        <v>579</v>
      </c>
      <c r="F9" s="217">
        <v>620</v>
      </c>
      <c r="G9" s="217">
        <v>1150</v>
      </c>
      <c r="H9" s="243">
        <f t="shared" si="0"/>
        <v>161.45833333333331</v>
      </c>
      <c r="I9" s="208">
        <f t="shared" si="0"/>
        <v>198.6183074265976</v>
      </c>
    </row>
    <row r="10" spans="2:9" ht="15.75" x14ac:dyDescent="0.25">
      <c r="B10" s="191"/>
      <c r="C10" s="63" t="s">
        <v>179</v>
      </c>
      <c r="D10" s="69">
        <f>SUM(D8:D9)</f>
        <v>385</v>
      </c>
      <c r="E10" s="69">
        <f t="shared" ref="E10:G10" si="1">SUM(E8:E9)</f>
        <v>579</v>
      </c>
      <c r="F10" s="69">
        <f t="shared" si="1"/>
        <v>620</v>
      </c>
      <c r="G10" s="69">
        <f t="shared" si="1"/>
        <v>1150</v>
      </c>
      <c r="H10" s="227">
        <f t="shared" si="0"/>
        <v>161.03896103896105</v>
      </c>
      <c r="I10" s="209">
        <f t="shared" si="0"/>
        <v>198.6183074265976</v>
      </c>
    </row>
  </sheetData>
  <mergeCells count="6">
    <mergeCell ref="B4:I4"/>
    <mergeCell ref="B5:B6"/>
    <mergeCell ref="C5:C6"/>
    <mergeCell ref="D5:E5"/>
    <mergeCell ref="F5:G5"/>
    <mergeCell ref="H5:I6"/>
  </mergeCells>
  <pageMargins left="0.7" right="0.7" top="0.75" bottom="0.75" header="0.3" footer="0.3"/>
  <pageSetup paperSize="9" orientation="portrait" r:id="rId1"/>
  <ignoredErrors>
    <ignoredError sqref="D10:G10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L9"/>
  <sheetViews>
    <sheetView workbookViewId="0">
      <selection activeCell="B19" sqref="B19"/>
    </sheetView>
  </sheetViews>
  <sheetFormatPr defaultColWidth="9.140625" defaultRowHeight="15" x14ac:dyDescent="0.25"/>
  <cols>
    <col min="2" max="2" width="17.42578125" customWidth="1"/>
    <col min="3" max="3" width="13.140625" customWidth="1"/>
    <col min="4" max="4" width="20.85546875" customWidth="1"/>
    <col min="5" max="5" width="13.85546875" customWidth="1"/>
    <col min="6" max="6" width="14.42578125" customWidth="1"/>
    <col min="7" max="7" width="18.140625" customWidth="1"/>
    <col min="8" max="8" width="15.85546875" customWidth="1"/>
    <col min="9" max="9" width="17.140625" customWidth="1"/>
    <col min="10" max="10" width="19" customWidth="1"/>
  </cols>
  <sheetData>
    <row r="2" spans="2:12" ht="15.75" x14ac:dyDescent="0.25">
      <c r="B2" s="3"/>
      <c r="C2" s="4"/>
      <c r="D2" s="4"/>
      <c r="E2" s="4"/>
      <c r="F2" s="4"/>
      <c r="G2" s="4"/>
      <c r="H2" s="4"/>
      <c r="I2" s="4"/>
      <c r="J2" s="4"/>
    </row>
    <row r="3" spans="2:12" ht="16.5" thickBot="1" x14ac:dyDescent="0.3">
      <c r="B3" s="82" t="s">
        <v>2</v>
      </c>
      <c r="C3" s="81"/>
      <c r="D3" s="81"/>
      <c r="E3" s="81"/>
      <c r="F3" s="81"/>
      <c r="G3" s="81"/>
      <c r="H3" s="81"/>
      <c r="I3" s="83"/>
      <c r="J3" s="84" t="s">
        <v>188</v>
      </c>
    </row>
    <row r="4" spans="2:12" ht="24.95" customHeight="1" thickTop="1" x14ac:dyDescent="0.25">
      <c r="B4" s="388" t="s">
        <v>217</v>
      </c>
      <c r="C4" s="388"/>
      <c r="D4" s="388"/>
      <c r="E4" s="388"/>
      <c r="F4" s="388"/>
      <c r="G4" s="388"/>
      <c r="H4" s="388"/>
      <c r="I4" s="388"/>
      <c r="J4" s="388"/>
    </row>
    <row r="5" spans="2:12" ht="15.75" x14ac:dyDescent="0.25">
      <c r="B5" s="387" t="s">
        <v>111</v>
      </c>
      <c r="C5" s="387"/>
      <c r="D5" s="387"/>
      <c r="E5" s="387" t="s">
        <v>131</v>
      </c>
      <c r="F5" s="387"/>
      <c r="G5" s="387"/>
      <c r="H5" s="387" t="s">
        <v>143</v>
      </c>
      <c r="I5" s="387"/>
      <c r="J5" s="387"/>
    </row>
    <row r="6" spans="2:12" ht="31.5" x14ac:dyDescent="0.25">
      <c r="B6" s="339" t="s">
        <v>210</v>
      </c>
      <c r="C6" s="339" t="s">
        <v>215</v>
      </c>
      <c r="D6" s="339" t="s">
        <v>216</v>
      </c>
      <c r="E6" s="339" t="s">
        <v>210</v>
      </c>
      <c r="F6" s="339" t="s">
        <v>215</v>
      </c>
      <c r="G6" s="339" t="s">
        <v>216</v>
      </c>
      <c r="H6" s="339" t="s">
        <v>210</v>
      </c>
      <c r="I6" s="339" t="s">
        <v>215</v>
      </c>
      <c r="J6" s="339" t="s">
        <v>216</v>
      </c>
    </row>
    <row r="7" spans="2:12" x14ac:dyDescent="0.25">
      <c r="B7" s="99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</row>
    <row r="8" spans="2:12" ht="15.75" x14ac:dyDescent="0.25">
      <c r="B8" s="107">
        <v>6522</v>
      </c>
      <c r="C8" s="107">
        <v>24396438</v>
      </c>
      <c r="D8" s="107">
        <f>C8/B8</f>
        <v>3740.63753449862</v>
      </c>
      <c r="E8" s="107">
        <v>6432</v>
      </c>
      <c r="F8" s="107">
        <v>25890829</v>
      </c>
      <c r="G8" s="107">
        <f>F8/E8</f>
        <v>4025.3154539800994</v>
      </c>
      <c r="H8" s="107">
        <v>6410</v>
      </c>
      <c r="I8" s="107">
        <v>27188181</v>
      </c>
      <c r="J8" s="107">
        <f>I8/H8</f>
        <v>4241.5258970358818</v>
      </c>
      <c r="L8" s="15"/>
    </row>
    <row r="9" spans="2:12" ht="15.75" x14ac:dyDescent="0.25">
      <c r="B9" s="21"/>
      <c r="C9" s="4"/>
      <c r="D9" s="4"/>
      <c r="E9" s="4"/>
      <c r="F9" s="4"/>
      <c r="G9" s="4"/>
      <c r="H9" s="4"/>
      <c r="I9" s="4"/>
      <c r="J9" s="4"/>
    </row>
  </sheetData>
  <mergeCells count="4">
    <mergeCell ref="B4:J4"/>
    <mergeCell ref="B5:D5"/>
    <mergeCell ref="E5:G5"/>
    <mergeCell ref="H5:J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Q28"/>
  <sheetViews>
    <sheetView topLeftCell="A4" workbookViewId="0">
      <selection activeCell="B25" sqref="B25:C25"/>
    </sheetView>
  </sheetViews>
  <sheetFormatPr defaultColWidth="9.140625" defaultRowHeight="15" x14ac:dyDescent="0.25"/>
  <cols>
    <col min="3" max="3" width="34.85546875" customWidth="1"/>
    <col min="4" max="4" width="16" customWidth="1"/>
    <col min="5" max="7" width="15.140625" customWidth="1"/>
    <col min="8" max="8" width="14.5703125" customWidth="1"/>
    <col min="9" max="9" width="13.85546875" customWidth="1"/>
    <col min="10" max="10" width="12.85546875" customWidth="1"/>
    <col min="11" max="11" width="13.140625" customWidth="1"/>
    <col min="13" max="13" width="12.140625" bestFit="1" customWidth="1"/>
    <col min="14" max="14" width="9.140625" customWidth="1"/>
    <col min="15" max="15" width="15" customWidth="1"/>
    <col min="17" max="17" width="10.140625" bestFit="1" customWidth="1"/>
  </cols>
  <sheetData>
    <row r="1" spans="2:17" ht="15.75" x14ac:dyDescent="0.25">
      <c r="C1" s="5"/>
      <c r="D1" s="4"/>
      <c r="E1" s="4"/>
      <c r="F1" s="4"/>
      <c r="G1" s="4"/>
      <c r="H1" s="4"/>
      <c r="I1" s="4"/>
      <c r="J1" s="4"/>
      <c r="K1" s="4"/>
    </row>
    <row r="2" spans="2:17" ht="15.75" x14ac:dyDescent="0.25">
      <c r="C2" s="4"/>
      <c r="D2" s="4"/>
      <c r="E2" s="4"/>
      <c r="F2" s="4"/>
      <c r="G2" s="4"/>
      <c r="H2" s="4"/>
      <c r="I2" s="4"/>
      <c r="J2" s="4"/>
      <c r="K2" s="4"/>
      <c r="M2" s="52"/>
    </row>
    <row r="3" spans="2:17" ht="16.5" thickBot="1" x14ac:dyDescent="0.3">
      <c r="B3" s="60"/>
      <c r="C3" s="85" t="s">
        <v>3</v>
      </c>
      <c r="D3" s="81"/>
      <c r="E3" s="81"/>
      <c r="F3" s="81"/>
      <c r="G3" s="81"/>
      <c r="H3" s="81"/>
      <c r="I3" s="81"/>
      <c r="J3" s="81"/>
      <c r="K3" s="84" t="s">
        <v>188</v>
      </c>
    </row>
    <row r="4" spans="2:17" ht="24.95" customHeight="1" thickTop="1" x14ac:dyDescent="0.25">
      <c r="B4" s="389" t="s">
        <v>219</v>
      </c>
      <c r="C4" s="389"/>
      <c r="D4" s="389"/>
      <c r="E4" s="389"/>
      <c r="F4" s="389"/>
      <c r="G4" s="389"/>
      <c r="H4" s="389"/>
      <c r="I4" s="389"/>
      <c r="J4" s="389"/>
      <c r="K4" s="389"/>
    </row>
    <row r="5" spans="2:17" ht="19.5" customHeight="1" x14ac:dyDescent="0.25">
      <c r="B5" s="385" t="s">
        <v>177</v>
      </c>
      <c r="C5" s="387" t="s">
        <v>178</v>
      </c>
      <c r="D5" s="387" t="s">
        <v>111</v>
      </c>
      <c r="E5" s="387"/>
      <c r="F5" s="387" t="s">
        <v>131</v>
      </c>
      <c r="G5" s="387"/>
      <c r="H5" s="387" t="s">
        <v>143</v>
      </c>
      <c r="I5" s="387"/>
      <c r="J5" s="387" t="s">
        <v>189</v>
      </c>
      <c r="K5" s="387"/>
    </row>
    <row r="6" spans="2:17" ht="15.75" x14ac:dyDescent="0.25">
      <c r="B6" s="385"/>
      <c r="C6" s="387"/>
      <c r="D6" s="97" t="s">
        <v>191</v>
      </c>
      <c r="E6" s="97" t="s">
        <v>218</v>
      </c>
      <c r="F6" s="97" t="s">
        <v>191</v>
      </c>
      <c r="G6" s="97" t="s">
        <v>218</v>
      </c>
      <c r="H6" s="97" t="s">
        <v>191</v>
      </c>
      <c r="I6" s="97" t="s">
        <v>218</v>
      </c>
      <c r="J6" s="97" t="s">
        <v>98</v>
      </c>
      <c r="K6" s="97" t="s">
        <v>99</v>
      </c>
    </row>
    <row r="7" spans="2:17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</row>
    <row r="8" spans="2:17" ht="15.75" x14ac:dyDescent="0.25">
      <c r="B8" s="108"/>
      <c r="C8" s="392" t="s">
        <v>220</v>
      </c>
      <c r="D8" s="392"/>
      <c r="E8" s="101"/>
      <c r="F8" s="109"/>
      <c r="G8" s="101"/>
      <c r="H8" s="110"/>
      <c r="I8" s="110"/>
      <c r="J8" s="101"/>
      <c r="K8" s="110"/>
    </row>
    <row r="9" spans="2:17" ht="15.75" x14ac:dyDescent="0.25">
      <c r="B9" s="111" t="s">
        <v>59</v>
      </c>
      <c r="C9" s="340" t="s">
        <v>227</v>
      </c>
      <c r="D9" s="102">
        <v>7414615</v>
      </c>
      <c r="E9" s="103">
        <f>D9/D$17*100</f>
        <v>30.392203156870689</v>
      </c>
      <c r="F9" s="102">
        <v>7989239</v>
      </c>
      <c r="G9" s="113">
        <f>F9/F$17*100</f>
        <v>30.857409007645138</v>
      </c>
      <c r="H9" s="102">
        <v>8240642</v>
      </c>
      <c r="I9" s="113">
        <f>H9/H$17*100</f>
        <v>30.309648151893647</v>
      </c>
      <c r="J9" s="104">
        <f>F9/D9*100</f>
        <v>107.74988316992858</v>
      </c>
      <c r="K9" s="104">
        <f>H9/F9*100</f>
        <v>103.14677029939898</v>
      </c>
      <c r="M9" s="15"/>
      <c r="N9" s="26"/>
      <c r="O9" s="15"/>
      <c r="Q9" s="15"/>
    </row>
    <row r="10" spans="2:17" ht="15.75" x14ac:dyDescent="0.25">
      <c r="B10" s="111" t="s">
        <v>60</v>
      </c>
      <c r="C10" s="340" t="s">
        <v>228</v>
      </c>
      <c r="D10" s="102">
        <v>1687459</v>
      </c>
      <c r="E10" s="103">
        <f t="shared" ref="E10:E16" si="0">D10/D$17*100</f>
        <v>6.9168253168761771</v>
      </c>
      <c r="F10" s="102">
        <v>1966008</v>
      </c>
      <c r="G10" s="113">
        <f t="shared" ref="G10:G16" si="1">F10/F$17*100</f>
        <v>7.5934532648606963</v>
      </c>
      <c r="H10" s="102">
        <f>1395556+633268</f>
        <v>2028824</v>
      </c>
      <c r="I10" s="113">
        <f t="shared" ref="I10:I16" si="2">H10/H$17*100</f>
        <v>7.4621542353274757</v>
      </c>
      <c r="J10" s="104">
        <f t="shared" ref="J10:J16" si="3">F10/D10*100</f>
        <v>116.50700846657607</v>
      </c>
      <c r="K10" s="104">
        <f t="shared" ref="K10:K16" si="4">H10/F10*100</f>
        <v>103.19510398736934</v>
      </c>
      <c r="M10" s="15"/>
      <c r="N10" s="26"/>
      <c r="O10" s="15"/>
      <c r="Q10" s="15"/>
    </row>
    <row r="11" spans="2:17" ht="15.75" x14ac:dyDescent="0.25">
      <c r="B11" s="111" t="s">
        <v>61</v>
      </c>
      <c r="C11" s="340" t="s">
        <v>229</v>
      </c>
      <c r="D11" s="102">
        <v>275941</v>
      </c>
      <c r="E11" s="103">
        <f t="shared" si="0"/>
        <v>1.1310708555076769</v>
      </c>
      <c r="F11" s="102">
        <v>350452</v>
      </c>
      <c r="G11" s="113">
        <f t="shared" si="1"/>
        <v>1.3535758163633926</v>
      </c>
      <c r="H11" s="102">
        <v>530298</v>
      </c>
      <c r="I11" s="113">
        <f t="shared" si="2"/>
        <v>1.950472523336519</v>
      </c>
      <c r="J11" s="104">
        <f t="shared" si="3"/>
        <v>127.00251140642385</v>
      </c>
      <c r="K11" s="104">
        <f t="shared" si="4"/>
        <v>151.31829751292616</v>
      </c>
      <c r="M11" s="15"/>
      <c r="N11" s="26"/>
      <c r="O11" s="15"/>
      <c r="Q11" s="15"/>
    </row>
    <row r="12" spans="2:17" ht="15.75" x14ac:dyDescent="0.25">
      <c r="B12" s="111" t="s">
        <v>62</v>
      </c>
      <c r="C12" s="340" t="s">
        <v>230</v>
      </c>
      <c r="D12" s="102">
        <v>15254651</v>
      </c>
      <c r="E12" s="103">
        <f t="shared" si="0"/>
        <v>62.528189566034186</v>
      </c>
      <c r="F12" s="102">
        <v>15890822</v>
      </c>
      <c r="G12" s="113">
        <f>F12/F$17*100</f>
        <v>61.376257979225002</v>
      </c>
      <c r="H12" s="102">
        <v>16513007</v>
      </c>
      <c r="I12" s="113">
        <f>H12/H$17*100</f>
        <v>60.735975680020672</v>
      </c>
      <c r="J12" s="104">
        <f t="shared" si="3"/>
        <v>104.17034122904549</v>
      </c>
      <c r="K12" s="104">
        <f t="shared" si="4"/>
        <v>103.91537328905956</v>
      </c>
      <c r="M12" s="15"/>
      <c r="N12" s="26"/>
      <c r="O12" s="15"/>
      <c r="Q12" s="15"/>
    </row>
    <row r="13" spans="2:17" ht="15.75" x14ac:dyDescent="0.25">
      <c r="B13" s="111" t="s">
        <v>63</v>
      </c>
      <c r="C13" s="340" t="s">
        <v>231</v>
      </c>
      <c r="D13" s="102">
        <v>1127176</v>
      </c>
      <c r="E13" s="103">
        <f t="shared" si="0"/>
        <v>4.6202482509946741</v>
      </c>
      <c r="F13" s="102">
        <v>1099948</v>
      </c>
      <c r="G13" s="113">
        <f t="shared" si="1"/>
        <v>4.2484078049412783</v>
      </c>
      <c r="H13" s="102">
        <v>995285</v>
      </c>
      <c r="I13" s="113">
        <f t="shared" si="2"/>
        <v>3.6607266959124627</v>
      </c>
      <c r="J13" s="104">
        <f t="shared" si="3"/>
        <v>97.584405629644351</v>
      </c>
      <c r="K13" s="104">
        <f t="shared" si="4"/>
        <v>90.484732005512996</v>
      </c>
      <c r="M13" s="15"/>
      <c r="N13" s="26"/>
      <c r="O13" s="15"/>
      <c r="Q13" s="15"/>
    </row>
    <row r="14" spans="2:17" ht="17.25" customHeight="1" x14ac:dyDescent="0.25">
      <c r="B14" s="111" t="s">
        <v>64</v>
      </c>
      <c r="C14" s="341" t="s">
        <v>232</v>
      </c>
      <c r="D14" s="102">
        <f>D12-D13</f>
        <v>14127475</v>
      </c>
      <c r="E14" s="103">
        <f t="shared" si="0"/>
        <v>57.907941315039515</v>
      </c>
      <c r="F14" s="102">
        <f>F12-F13</f>
        <v>14790874</v>
      </c>
      <c r="G14" s="113">
        <f t="shared" si="1"/>
        <v>57.127850174283722</v>
      </c>
      <c r="H14" s="102">
        <f>H12-H13</f>
        <v>15517722</v>
      </c>
      <c r="I14" s="113">
        <f t="shared" si="2"/>
        <v>57.075248984108207</v>
      </c>
      <c r="J14" s="104">
        <f t="shared" si="3"/>
        <v>104.69580728332556</v>
      </c>
      <c r="K14" s="104">
        <f t="shared" si="4"/>
        <v>104.91416531572104</v>
      </c>
      <c r="M14" s="15"/>
      <c r="N14" s="26"/>
      <c r="O14" s="15"/>
      <c r="Q14" s="15"/>
    </row>
    <row r="15" spans="2:17" ht="31.5" x14ac:dyDescent="0.25">
      <c r="B15" s="111" t="s">
        <v>65</v>
      </c>
      <c r="C15" s="340" t="s">
        <v>233</v>
      </c>
      <c r="D15" s="102">
        <v>553475</v>
      </c>
      <c r="E15" s="103">
        <f t="shared" si="0"/>
        <v>2.2686713527605957</v>
      </c>
      <c r="F15" s="102">
        <v>516921</v>
      </c>
      <c r="G15" s="113">
        <f t="shared" si="1"/>
        <v>1.9965409373334475</v>
      </c>
      <c r="H15" s="102">
        <v>548157</v>
      </c>
      <c r="I15" s="113">
        <f t="shared" si="2"/>
        <v>2.016159153861746</v>
      </c>
      <c r="J15" s="104">
        <f t="shared" si="3"/>
        <v>93.395546320972045</v>
      </c>
      <c r="K15" s="104">
        <f t="shared" si="4"/>
        <v>106.04270285014539</v>
      </c>
      <c r="M15" s="15"/>
      <c r="N15" s="26"/>
      <c r="O15" s="15"/>
      <c r="Q15" s="15"/>
    </row>
    <row r="16" spans="2:17" ht="15.75" x14ac:dyDescent="0.25">
      <c r="B16" s="111" t="s">
        <v>66</v>
      </c>
      <c r="C16" s="340" t="s">
        <v>234</v>
      </c>
      <c r="D16" s="102">
        <v>337473</v>
      </c>
      <c r="E16" s="103">
        <f t="shared" si="0"/>
        <v>1.383288002945348</v>
      </c>
      <c r="F16" s="102">
        <v>277335</v>
      </c>
      <c r="G16" s="113">
        <f t="shared" si="1"/>
        <v>1.0711707995136039</v>
      </c>
      <c r="H16" s="102">
        <v>322538</v>
      </c>
      <c r="I16" s="113">
        <f t="shared" si="2"/>
        <v>1.1863169514724063</v>
      </c>
      <c r="J16" s="104">
        <f t="shared" si="3"/>
        <v>82.179907725951409</v>
      </c>
      <c r="K16" s="104">
        <f t="shared" si="4"/>
        <v>116.29906070276019</v>
      </c>
      <c r="M16" s="15"/>
      <c r="N16" s="26"/>
      <c r="O16" s="15"/>
      <c r="Q16" s="15"/>
    </row>
    <row r="17" spans="2:17" ht="15.75" x14ac:dyDescent="0.25">
      <c r="B17" s="387" t="s">
        <v>221</v>
      </c>
      <c r="C17" s="387"/>
      <c r="D17" s="105">
        <f t="shared" ref="D17:I17" si="5">D9+D10+D11+D14+D15+D16</f>
        <v>24396438</v>
      </c>
      <c r="E17" s="97">
        <f t="shared" si="5"/>
        <v>100</v>
      </c>
      <c r="F17" s="105">
        <f t="shared" si="5"/>
        <v>25890829</v>
      </c>
      <c r="G17" s="97">
        <f t="shared" si="5"/>
        <v>100.00000000000001</v>
      </c>
      <c r="H17" s="105">
        <f t="shared" si="5"/>
        <v>27188181</v>
      </c>
      <c r="I17" s="97">
        <f t="shared" si="5"/>
        <v>100.00000000000001</v>
      </c>
      <c r="J17" s="106">
        <f>F17/D17*100</f>
        <v>106.12544749360542</v>
      </c>
      <c r="K17" s="106">
        <f>H17/F17*100</f>
        <v>105.01085538821488</v>
      </c>
      <c r="M17" s="15"/>
      <c r="N17" s="26"/>
      <c r="O17" s="15"/>
      <c r="Q17" s="15"/>
    </row>
    <row r="18" spans="2:17" ht="15.75" x14ac:dyDescent="0.25">
      <c r="B18" s="108"/>
      <c r="C18" s="392" t="s">
        <v>222</v>
      </c>
      <c r="D18" s="392"/>
      <c r="E18" s="114"/>
      <c r="F18" s="109"/>
      <c r="G18" s="114"/>
      <c r="H18" s="102"/>
      <c r="I18" s="114"/>
      <c r="J18" s="114"/>
      <c r="K18" s="104"/>
      <c r="M18" s="15"/>
      <c r="N18" s="26"/>
    </row>
    <row r="19" spans="2:17" ht="15.75" x14ac:dyDescent="0.25">
      <c r="B19" s="100" t="s">
        <v>67</v>
      </c>
      <c r="C19" s="101" t="s">
        <v>235</v>
      </c>
      <c r="D19" s="102">
        <v>19660862</v>
      </c>
      <c r="E19" s="103">
        <f>D19/D$25*100</f>
        <v>80.589067961478648</v>
      </c>
      <c r="F19" s="102">
        <v>21184952</v>
      </c>
      <c r="G19" s="103">
        <f>F19/F$25*100</f>
        <v>81.824154800141784</v>
      </c>
      <c r="H19" s="102">
        <v>22443589</v>
      </c>
      <c r="I19" s="103">
        <f>H19/H$25*100</f>
        <v>82.549064242289688</v>
      </c>
      <c r="J19" s="104">
        <f>F19/D19*100</f>
        <v>107.75189816194224</v>
      </c>
      <c r="K19" s="104">
        <f>H19/F19*100</f>
        <v>105.94118410086554</v>
      </c>
      <c r="M19" s="15"/>
      <c r="N19" s="26"/>
      <c r="O19" s="15"/>
      <c r="Q19" s="15"/>
    </row>
    <row r="20" spans="2:17" ht="15.75" x14ac:dyDescent="0.25">
      <c r="B20" s="100" t="s">
        <v>68</v>
      </c>
      <c r="C20" s="340" t="s">
        <v>236</v>
      </c>
      <c r="D20" s="102">
        <v>0</v>
      </c>
      <c r="E20" s="103">
        <f t="shared" ref="E20:E24" si="6">D20/D$25*100</f>
        <v>0</v>
      </c>
      <c r="F20" s="102">
        <v>0</v>
      </c>
      <c r="G20" s="103">
        <f t="shared" ref="G20:G24" si="7">F20/F$25*100</f>
        <v>0</v>
      </c>
      <c r="H20" s="115">
        <v>0</v>
      </c>
      <c r="I20" s="103">
        <f t="shared" ref="I20:I24" si="8">H20/H$25*100</f>
        <v>0</v>
      </c>
      <c r="J20" s="104" t="s">
        <v>23</v>
      </c>
      <c r="K20" s="104" t="s">
        <v>23</v>
      </c>
      <c r="M20" s="15"/>
      <c r="N20" s="26"/>
    </row>
    <row r="21" spans="2:17" ht="15.75" x14ac:dyDescent="0.25">
      <c r="B21" s="100" t="s">
        <v>69</v>
      </c>
      <c r="C21" s="340" t="s">
        <v>237</v>
      </c>
      <c r="D21" s="102">
        <v>811878</v>
      </c>
      <c r="E21" s="103">
        <f t="shared" si="6"/>
        <v>3.3278546646850664</v>
      </c>
      <c r="F21" s="102">
        <v>779075</v>
      </c>
      <c r="G21" s="103">
        <f t="shared" si="7"/>
        <v>3.0090770751295759</v>
      </c>
      <c r="H21" s="102">
        <v>520335</v>
      </c>
      <c r="I21" s="103">
        <f t="shared" si="8"/>
        <v>1.9138279239791733</v>
      </c>
      <c r="J21" s="104">
        <f t="shared" ref="J21:J24" si="9">F21/D21*100</f>
        <v>95.959614621901324</v>
      </c>
      <c r="K21" s="104">
        <f>H21/F21*100</f>
        <v>66.788820075089049</v>
      </c>
      <c r="M21" s="15"/>
      <c r="N21" s="26"/>
      <c r="O21" s="15"/>
      <c r="Q21" s="15"/>
    </row>
    <row r="22" spans="2:17" ht="15.75" x14ac:dyDescent="0.25">
      <c r="B22" s="100" t="s">
        <v>70</v>
      </c>
      <c r="C22" s="340" t="s">
        <v>238</v>
      </c>
      <c r="D22" s="102">
        <v>857616</v>
      </c>
      <c r="E22" s="103">
        <f t="shared" si="6"/>
        <v>3.5153328530992929</v>
      </c>
      <c r="F22" s="102">
        <v>818655</v>
      </c>
      <c r="G22" s="103">
        <f t="shared" si="7"/>
        <v>3.1619497390369387</v>
      </c>
      <c r="H22" s="102">
        <v>986926</v>
      </c>
      <c r="I22" s="103">
        <f t="shared" si="8"/>
        <v>3.6299817188946917</v>
      </c>
      <c r="J22" s="104">
        <f t="shared" si="9"/>
        <v>95.457057704147303</v>
      </c>
      <c r="K22" s="104">
        <f t="shared" ref="K22:K24" si="10">H22/F22*100</f>
        <v>120.55456816363426</v>
      </c>
      <c r="M22" s="26"/>
      <c r="N22" s="26"/>
      <c r="O22" s="15"/>
      <c r="Q22" s="15"/>
    </row>
    <row r="23" spans="2:17" ht="15.75" x14ac:dyDescent="0.25">
      <c r="B23" s="393" t="s">
        <v>223</v>
      </c>
      <c r="C23" s="393"/>
      <c r="D23" s="102"/>
      <c r="E23" s="103"/>
      <c r="F23" s="102"/>
      <c r="G23" s="103"/>
      <c r="H23" s="102"/>
      <c r="I23" s="103"/>
      <c r="J23" s="104"/>
      <c r="K23" s="104"/>
      <c r="M23" s="15"/>
      <c r="N23" s="26"/>
    </row>
    <row r="24" spans="2:17" ht="15.75" x14ac:dyDescent="0.25">
      <c r="B24" s="100" t="s">
        <v>71</v>
      </c>
      <c r="C24" s="101" t="s">
        <v>226</v>
      </c>
      <c r="D24" s="102">
        <v>3066082</v>
      </c>
      <c r="E24" s="103">
        <f t="shared" si="6"/>
        <v>12.567744520737003</v>
      </c>
      <c r="F24" s="102">
        <v>3108147</v>
      </c>
      <c r="G24" s="103">
        <f t="shared" si="7"/>
        <v>12.004818385691705</v>
      </c>
      <c r="H24" s="102">
        <v>3237331</v>
      </c>
      <c r="I24" s="103">
        <f t="shared" si="8"/>
        <v>11.907126114836442</v>
      </c>
      <c r="J24" s="104">
        <f t="shared" si="9"/>
        <v>101.37194634716226</v>
      </c>
      <c r="K24" s="104">
        <f t="shared" si="10"/>
        <v>104.15630277461136</v>
      </c>
      <c r="M24" s="15"/>
      <c r="N24" s="26"/>
      <c r="O24" s="15"/>
      <c r="Q24" s="15"/>
    </row>
    <row r="25" spans="2:17" ht="15" customHeight="1" x14ac:dyDescent="0.25">
      <c r="B25" s="387" t="s">
        <v>224</v>
      </c>
      <c r="C25" s="387"/>
      <c r="D25" s="390">
        <f t="shared" ref="D25:I25" si="11">SUM(D19:D24)</f>
        <v>24396438</v>
      </c>
      <c r="E25" s="391">
        <f t="shared" si="11"/>
        <v>100.00000000000001</v>
      </c>
      <c r="F25" s="390">
        <f t="shared" si="11"/>
        <v>25890829</v>
      </c>
      <c r="G25" s="387">
        <f t="shared" si="11"/>
        <v>100.00000000000001</v>
      </c>
      <c r="H25" s="390">
        <f t="shared" si="11"/>
        <v>27188181</v>
      </c>
      <c r="I25" s="387">
        <f t="shared" si="11"/>
        <v>100</v>
      </c>
      <c r="J25" s="391">
        <f>F25/D25*100</f>
        <v>106.12544749360542</v>
      </c>
      <c r="K25" s="391">
        <f>H25/F25*100</f>
        <v>105.01085538821488</v>
      </c>
      <c r="M25" s="15"/>
      <c r="N25" s="26"/>
      <c r="O25" s="15"/>
      <c r="Q25" s="15"/>
    </row>
    <row r="26" spans="2:17" ht="15.75" customHeight="1" x14ac:dyDescent="0.25">
      <c r="B26" s="387" t="s">
        <v>225</v>
      </c>
      <c r="C26" s="387"/>
      <c r="D26" s="390"/>
      <c r="E26" s="391"/>
      <c r="F26" s="390"/>
      <c r="G26" s="387"/>
      <c r="H26" s="390"/>
      <c r="I26" s="387"/>
      <c r="J26" s="391"/>
      <c r="K26" s="391"/>
      <c r="M26" s="15"/>
      <c r="N26" s="26"/>
    </row>
    <row r="27" spans="2:17" x14ac:dyDescent="0.25">
      <c r="N27" s="26"/>
    </row>
    <row r="28" spans="2:17" ht="27" customHeight="1" x14ac:dyDescent="0.25"/>
  </sheetData>
  <mergeCells count="21">
    <mergeCell ref="B25:C25"/>
    <mergeCell ref="B26:C26"/>
    <mergeCell ref="H5:I5"/>
    <mergeCell ref="J5:K5"/>
    <mergeCell ref="B5:B6"/>
    <mergeCell ref="B4:K4"/>
    <mergeCell ref="H25:H26"/>
    <mergeCell ref="I25:I26"/>
    <mergeCell ref="J25:J26"/>
    <mergeCell ref="K25:K26"/>
    <mergeCell ref="C8:D8"/>
    <mergeCell ref="C18:D18"/>
    <mergeCell ref="D25:D26"/>
    <mergeCell ref="E25:E26"/>
    <mergeCell ref="F25:F26"/>
    <mergeCell ref="G25:G26"/>
    <mergeCell ref="C5:C6"/>
    <mergeCell ref="D5:E5"/>
    <mergeCell ref="F5:G5"/>
    <mergeCell ref="B17:C17"/>
    <mergeCell ref="B23:C23"/>
  </mergeCells>
  <pageMargins left="0.7" right="0.7" top="0.75" bottom="0.75" header="0.3" footer="0.3"/>
  <pageSetup orientation="portrait" r:id="rId1"/>
  <ignoredErrors>
    <ignoredError sqref="D18:I18" numberStoredAsText="1"/>
    <ignoredError sqref="F14:H14 E14 H1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73</vt:i4>
      </vt:variant>
      <vt:variant>
        <vt:lpstr>Named Ranges</vt:lpstr>
      </vt:variant>
      <vt:variant>
        <vt:i4>7</vt:i4>
      </vt:variant>
    </vt:vector>
  </HeadingPairs>
  <TitlesOfParts>
    <vt:vector size="80" baseType="lpstr">
      <vt:lpstr>List of tables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Table 17</vt:lpstr>
      <vt:lpstr>Table 18</vt:lpstr>
      <vt:lpstr>Table 19</vt:lpstr>
      <vt:lpstr>Table 20</vt:lpstr>
      <vt:lpstr>Table 21</vt:lpstr>
      <vt:lpstr>Table 22</vt:lpstr>
      <vt:lpstr>Table 23</vt:lpstr>
      <vt:lpstr>Table 24</vt:lpstr>
      <vt:lpstr>Table 25</vt:lpstr>
      <vt:lpstr>Table 26</vt:lpstr>
      <vt:lpstr>Table 27 </vt:lpstr>
      <vt:lpstr>Table 28</vt:lpstr>
      <vt:lpstr>Table 29</vt:lpstr>
      <vt:lpstr>Table 30</vt:lpstr>
      <vt:lpstr>Table 31</vt:lpstr>
      <vt:lpstr>Table 32</vt:lpstr>
      <vt:lpstr>Table 33</vt:lpstr>
      <vt:lpstr>Table 34</vt:lpstr>
      <vt:lpstr>Table 35</vt:lpstr>
      <vt:lpstr>Table 36</vt:lpstr>
      <vt:lpstr>Table 37</vt:lpstr>
      <vt:lpstr>Table 38</vt:lpstr>
      <vt:lpstr>Table 39</vt:lpstr>
      <vt:lpstr>Table 40</vt:lpstr>
      <vt:lpstr>Table 41</vt:lpstr>
      <vt:lpstr>Table 42</vt:lpstr>
      <vt:lpstr>Table 43</vt:lpstr>
      <vt:lpstr>Table 44</vt:lpstr>
      <vt:lpstr>Table 45</vt:lpstr>
      <vt:lpstr>Table 46</vt:lpstr>
      <vt:lpstr>Table 47</vt:lpstr>
      <vt:lpstr>Table 48</vt:lpstr>
      <vt:lpstr>Table 49</vt:lpstr>
      <vt:lpstr>Table 50</vt:lpstr>
      <vt:lpstr>Table 51</vt:lpstr>
      <vt:lpstr>Table 52</vt:lpstr>
      <vt:lpstr>Table 53</vt:lpstr>
      <vt:lpstr>Table 54</vt:lpstr>
      <vt:lpstr>Table 55</vt:lpstr>
      <vt:lpstr>Table 56</vt:lpstr>
      <vt:lpstr>Table 57</vt:lpstr>
      <vt:lpstr>Table 58</vt:lpstr>
      <vt:lpstr>Table 59</vt:lpstr>
      <vt:lpstr>Table 60</vt:lpstr>
      <vt:lpstr>Table 61</vt:lpstr>
      <vt:lpstr>Table 62</vt:lpstr>
      <vt:lpstr>Table 63</vt:lpstr>
      <vt:lpstr>Table 64</vt:lpstr>
      <vt:lpstr>Table 65</vt:lpstr>
      <vt:lpstr>Table 66</vt:lpstr>
      <vt:lpstr>Table 67</vt:lpstr>
      <vt:lpstr>Table 68</vt:lpstr>
      <vt:lpstr>Table 69</vt:lpstr>
      <vt:lpstr>Table 70</vt:lpstr>
      <vt:lpstr>Table 71</vt:lpstr>
      <vt:lpstr>Table 72</vt:lpstr>
      <vt:lpstr>'Table 40'!_ftn3</vt:lpstr>
      <vt:lpstr>'Table 12'!_ftnref1</vt:lpstr>
      <vt:lpstr>'Table 67'!_Hlk121923229</vt:lpstr>
      <vt:lpstr>'Table 67'!_Hlk121923238</vt:lpstr>
      <vt:lpstr>'Table 68'!_Hlk122007120</vt:lpstr>
      <vt:lpstr>'Table 36'!_Hlk125727381</vt:lpstr>
      <vt:lpstr>'Table 7'!_Hlk24466834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2023-06-13T10:25:18Z</dcterms:modified>
</cp:coreProperties>
</file>